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<sst xmlns="http://schemas.openxmlformats.org/spreadsheetml/2006/main" count="320" uniqueCount="194">
  <si>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</si>
  <si>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</si>
  <si>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</si>
  <si>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</si>
  <si>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</si>
  <si>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</si>
  <si>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</si>
  <si>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</si>
  <si>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</si>
  <si>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</si>
  <si>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</si>
  <si>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</si>
  <si>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</si>
  <si>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</si>
  <si>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</si>
  <si>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</si>
  <si>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</si>
  <si>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</si>
  <si>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</si>
  <si>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</si>
  <si>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</si>
  <si>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</si>
  <si>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</si>
  <si>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</si>
  <si>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</si>
  <si>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</si>
  <si>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</si>
  <si>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Poznámka:</t>
  </si>
  <si>
    <t>Objekt</t>
  </si>
  <si>
    <t>Kód</t>
  </si>
  <si>
    <t>132103311R00</t>
  </si>
  <si>
    <t>181101102R00</t>
  </si>
  <si>
    <t>182601112R00</t>
  </si>
  <si>
    <t>181301111R00</t>
  </si>
  <si>
    <t>180401211R00</t>
  </si>
  <si>
    <t>56</t>
  </si>
  <si>
    <t>566501111R00</t>
  </si>
  <si>
    <t>568111111R00</t>
  </si>
  <si>
    <t>569831111R00</t>
  </si>
  <si>
    <t>564112210R00</t>
  </si>
  <si>
    <t>59</t>
  </si>
  <si>
    <t>596215021R00</t>
  </si>
  <si>
    <t>87</t>
  </si>
  <si>
    <t>871219113R00</t>
  </si>
  <si>
    <t>90</t>
  </si>
  <si>
    <t>900      RT3</t>
  </si>
  <si>
    <t>91</t>
  </si>
  <si>
    <t>916561111R00</t>
  </si>
  <si>
    <t>918101111R00</t>
  </si>
  <si>
    <t>28611222</t>
  </si>
  <si>
    <t>28611226.A</t>
  </si>
  <si>
    <t>28697933</t>
  </si>
  <si>
    <t>00572442</t>
  </si>
  <si>
    <t>10364200</t>
  </si>
  <si>
    <t>998222012R00</t>
  </si>
  <si>
    <t>Dráha hasiči</t>
  </si>
  <si>
    <t>Sportovní běžecká</t>
  </si>
  <si>
    <t>Chrastava</t>
  </si>
  <si>
    <t>Zkrácený popis</t>
  </si>
  <si>
    <t>Rozměry</t>
  </si>
  <si>
    <t>Hloubené vykopávky</t>
  </si>
  <si>
    <t>Hloubení rýh pro drenáž</t>
  </si>
  <si>
    <t>+ nástupní blok 2,2 * 2,2 * 0,4 = 1,936 m3</t>
  </si>
  <si>
    <t>Povrchové úpravy terénu</t>
  </si>
  <si>
    <t>Úprava pláně v hor. 1-4, se zhutněním</t>
  </si>
  <si>
    <t xml:space="preserve">120 * 12 = 1440 m2
</t>
  </si>
  <si>
    <t>Obrovnání svahů násypů kameny,</t>
  </si>
  <si>
    <t>bez dodávky kamenů</t>
  </si>
  <si>
    <t>Rozprostření ornice, rovina, tl.do 10 cm,nad 500m2</t>
  </si>
  <si>
    <t>15 *12 + 5 * 12</t>
  </si>
  <si>
    <t>Založení trávníku lučního výsevem v rovině</t>
  </si>
  <si>
    <t>Podkladní vrstvy komunikací a zpevněných ploch</t>
  </si>
  <si>
    <t>Úprava kufru kamenivem drceným  vč.hutnění</t>
  </si>
  <si>
    <t>11 * 101 = 1111 m2 + 4,82 =1115,82</t>
  </si>
  <si>
    <t>Zřízení vrstvy z geotextilie</t>
  </si>
  <si>
    <t>Kryt z kameniva ( perk ), tl 10 cm, hutněný</t>
  </si>
  <si>
    <t>hutněný urovnaný</t>
  </si>
  <si>
    <t>Podklad z bet.recyklátu fr.16-32 po zhutn.tl.10 cm</t>
  </si>
  <si>
    <t>+ 4,82 m2 - nástupní blok</t>
  </si>
  <si>
    <t>Dlažby a předlažby pozemních komunikací a zpevněných ploch</t>
  </si>
  <si>
    <t>Kladení zámkové dlažby tl. 6 cm do drtě tl. 4 cm</t>
  </si>
  <si>
    <t>vč.dlažby 20*10*6 -přírodní</t>
  </si>
  <si>
    <t>Potrubí z trub plastických, skleněných a čedičových</t>
  </si>
  <si>
    <t>Kladení dren. potrubí bezvýkop.,flex.PVC,s obsypem</t>
  </si>
  <si>
    <t>260* 0,5* 0,4 = 52 m3 obsypu</t>
  </si>
  <si>
    <t>Hodinové zúčtovací sazby (HZS)</t>
  </si>
  <si>
    <t>HZS - geodetické práce</t>
  </si>
  <si>
    <t>Doplňující konstrukce a práce na pozemních komunikacích a zpevněných plochách</t>
  </si>
  <si>
    <t>Osazení záhon.obrubníků do lože z C 12/15 s opěrou</t>
  </si>
  <si>
    <t>bez dodávky obrubníků
vč.nástupního bloku 2 x 2 m</t>
  </si>
  <si>
    <t>Lože pod obrubníky nebo obruby dlažeb z C 12/15</t>
  </si>
  <si>
    <t>120 * 0,1 * 0,2 = 2,4 m3</t>
  </si>
  <si>
    <t>Ostatní materiál</t>
  </si>
  <si>
    <t>Trubka PVC-U drenážní flexibilní DN 80 mm</t>
  </si>
  <si>
    <t>příčná péra</t>
  </si>
  <si>
    <t>Trubka PVC drenážní flexibilní d 200 mm</t>
  </si>
  <si>
    <t>podélné</t>
  </si>
  <si>
    <t>Geotextilie</t>
  </si>
  <si>
    <t>Směs travní hřištní II. - střední zátěž PROFI</t>
  </si>
  <si>
    <t>Ornice pro pozemkové úpravy</t>
  </si>
  <si>
    <t>1590 * 0,05 = 79,5</t>
  </si>
  <si>
    <t>Přesun hmot, zpevněné plochy, kryt z kameniva</t>
  </si>
  <si>
    <t>M.j.</t>
  </si>
  <si>
    <t>m</t>
  </si>
  <si>
    <t>m2</t>
  </si>
  <si>
    <t>kompl.</t>
  </si>
  <si>
    <t>m3</t>
  </si>
  <si>
    <t>kg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</si>
  <si>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</si>
  <si>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</si>
  <si>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</si>
  <si>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</si>
  <si>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</si>
  <si>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</si>
  <si>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</si>
  <si>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</si>
  <si>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</si>
  <si>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</si>
  <si>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</si>
  <si>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</si>
  <si>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</si>
  <si>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0</t>
  </si>
  <si>
    <t>Přesuny</t>
  </si>
  <si>
    <t>Typ skupiny</t>
  </si>
  <si>
    <t>HS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</si>
  <si>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</si>
  <si>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</si>
  <si>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</si>
  <si>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</si>
  <si>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</si>
  <si>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</si>
  <si>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</si>
  <si>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</si>
  <si>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</si>
  <si>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18_</t>
  </si>
  <si>
    <t>56_</t>
  </si>
  <si>
    <t>59_</t>
  </si>
  <si>
    <t>87_</t>
  </si>
  <si>
    <t>90_</t>
  </si>
  <si>
    <t>91_</t>
  </si>
  <si>
    <t>Z99999_</t>
  </si>
  <si>
    <t>1_</t>
  </si>
  <si>
    <t>5_</t>
  </si>
  <si>
    <t>8_</t>
  </si>
  <si>
    <t>9_</t>
  </si>
  <si>
    <t>Z_</t>
  </si>
  <si>
    <t>_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</si>
  <si>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</si>
  <si>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</si>
  <si>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</si>
  <si>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</si>
  <si>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</si>
  <si>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</si>
  <si>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</si>
  <si>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</si>
  <si>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</si>
  <si>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</si>
  <si>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</si>
  <si>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</si>
  <si>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</si>
  <si>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</si>
  <si>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</si>
  <si>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</si>
  <si>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</si>
  <si>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</si>
  <si>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</si>
  <si>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</si>
  <si>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</si>
  <si>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</si>
  <si>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</si>
  <si>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</si>
  <si>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</si>
  <si>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</si>
  <si>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</si>
  <si>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</si>
  <si>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</si>
  <si>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</si>
  <si>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</si>
  <si>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</si>
  <si>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</si>
  <si>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</si>
  <si>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</si>
  <si>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</si>
  <si>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</si>
  <si>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</si>
  <si>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</si>
  <si>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</si>
  <si>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</si>
  <si>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</si>
  <si>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</si>
  <si>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Město Chrastava</t>
  </si>
  <si>
    <t>Město Chrastava, nám. 1. máje 1, 463 31 Chrastava</t>
  </si>
  <si>
    <t>Pavel Beran</t>
  </si>
  <si>
    <t>00262871</t>
  </si>
</sst>
</file>

<file path=xl/styles.xml><?xml version="1.0" encoding="utf-8"?>
<styleSheet xmlns="http://schemas.openxmlformats.org/spreadsheetml/2006/main">
  <numFmts count="10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dd/mm/yy"/>
    <numFmt numFmtId="165" formatCode="dd\.mmmm\.yy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0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1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top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0" fillId="2" borderId="14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12" fillId="0" borderId="14" xfId="0" applyNumberFormat="1" applyFont="1" applyFill="1" applyBorder="1" applyAlignment="1" applyProtection="1">
      <alignment horizontal="right" vertical="center"/>
      <protection/>
    </xf>
    <xf numFmtId="49" fontId="12" fillId="0" borderId="14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1" fillId="2" borderId="2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49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23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23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0" fontId="11" fillId="0" borderId="23" xfId="0" applyNumberFormat="1" applyFont="1" applyFill="1" applyBorder="1" applyAlignment="1" applyProtection="1">
      <alignment horizontal="left" vertical="center"/>
      <protection/>
    </xf>
    <xf numFmtId="49" fontId="11" fillId="2" borderId="22" xfId="0" applyNumberFormat="1" applyFont="1" applyFill="1" applyBorder="1" applyAlignment="1" applyProtection="1">
      <alignment horizontal="left" vertical="center"/>
      <protection/>
    </xf>
    <xf numFmtId="0" fontId="11" fillId="2" borderId="30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6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14" fontId="1" fillId="0" borderId="38" xfId="0" applyNumberFormat="1" applyFont="1" applyFill="1" applyBorder="1" applyAlignment="1" applyProtection="1">
      <alignment horizontal="left" vertical="center"/>
      <protection/>
    </xf>
    <xf numFmtId="14" fontId="1" fillId="0" borderId="39" xfId="0" applyNumberFormat="1" applyFont="1" applyFill="1" applyBorder="1" applyAlignment="1" applyProtection="1">
      <alignment horizontal="left" vertical="center"/>
      <protection/>
    </xf>
    <xf numFmtId="14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36" xfId="0" applyBorder="1" applyAlignment="1">
      <alignment horizontal="center" vertical="center"/>
    </xf>
    <xf numFmtId="0" fontId="1" fillId="0" borderId="37" xfId="0" applyBorder="1" applyAlignment="1">
      <alignment horizontal="center" vertical="center"/>
    </xf>
    <xf numFmtId="0" fontId="1" fillId="0" borderId="44" xfId="0" applyBorder="1" applyAlignment="1">
      <alignment horizontal="center" vertical="center"/>
    </xf>
    <xf numFmtId="0" fontId="1" fillId="0" borderId="45" xfId="0" applyBorder="1" applyAlignment="1">
      <alignment horizontal="center" vertical="center"/>
    </xf>
    <xf numFmtId="0" fontId="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38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NumberFormat="1" applyFont="1" applyFill="1" applyBorder="1" applyAlignment="1" applyProtection="1">
      <alignment horizontal="left" vertical="center"/>
      <protection locked="0"/>
    </xf>
    <xf numFmtId="49" fontId="3" fillId="3" borderId="46" xfId="0" applyNumberFormat="1" applyFont="1" applyFill="1" applyBorder="1" applyAlignment="1" applyProtection="1">
      <alignment horizontal="right" vertical="center"/>
      <protection locked="0"/>
    </xf>
    <xf numFmtId="49" fontId="3" fillId="3" borderId="47" xfId="0" applyNumberFormat="1" applyFont="1" applyFill="1" applyBorder="1" applyAlignment="1" applyProtection="1">
      <alignment horizontal="center" vertical="center"/>
      <protection locked="0"/>
    </xf>
    <xf numFmtId="4" fontId="4" fillId="3" borderId="0" xfId="0" applyNumberFormat="1" applyFont="1" applyFill="1" applyBorder="1" applyAlignment="1" applyProtection="1">
      <alignment horizontal="right" vertical="center"/>
      <protection locked="0"/>
    </xf>
    <xf numFmtId="4" fontId="5" fillId="3" borderId="0" xfId="0" applyNumberFormat="1" applyFont="1" applyFill="1" applyBorder="1" applyAlignment="1" applyProtection="1">
      <alignment horizontal="right" vertical="center"/>
      <protection locked="0"/>
    </xf>
    <xf numFmtId="4" fontId="4" fillId="3" borderId="4" xfId="0" applyNumberFormat="1" applyFont="1" applyFill="1" applyBorder="1" applyAlignment="1" applyProtection="1">
      <alignment horizontal="right" vertical="center"/>
      <protection locked="0"/>
    </xf>
    <xf numFmtId="49" fontId="1" fillId="3" borderId="21" xfId="0" applyNumberFormat="1" applyFont="1" applyFill="1" applyBorder="1" applyAlignment="1" applyProtection="1">
      <alignment horizontal="left" vertical="center"/>
      <protection locked="0"/>
    </xf>
    <xf numFmtId="0" fontId="1" fillId="3" borderId="21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zoomScale="75" zoomScaleNormal="75" workbookViewId="0" topLeftCell="A7">
      <selection activeCell="G6" sqref="G6:J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0.00390625" style="0" bestFit="1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1" width="0" style="0" hidden="1" customWidth="1"/>
    <col min="12" max="44" width="12.140625" style="0" hidden="1" customWidth="1"/>
  </cols>
  <sheetData>
    <row r="1" spans="1:10" ht="21.7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1" ht="12.75">
      <c r="A2" s="56" t="s">
        <v>1</v>
      </c>
      <c r="B2" s="57"/>
      <c r="C2" s="57"/>
      <c r="D2" s="60" t="s">
        <v>55</v>
      </c>
      <c r="E2" s="19"/>
      <c r="F2" s="62" t="s">
        <v>115</v>
      </c>
      <c r="G2" s="107" t="s">
        <v>191</v>
      </c>
      <c r="H2" s="107"/>
      <c r="I2" s="107"/>
      <c r="J2" s="108"/>
      <c r="K2" s="31"/>
    </row>
    <row r="3" spans="1:11" ht="12.75">
      <c r="A3" s="58"/>
      <c r="B3" s="59"/>
      <c r="C3" s="59"/>
      <c r="D3" s="61"/>
      <c r="E3" s="11"/>
      <c r="F3" s="59"/>
      <c r="G3" s="66"/>
      <c r="H3" s="66"/>
      <c r="I3" s="66"/>
      <c r="J3" s="109"/>
      <c r="K3" s="31"/>
    </row>
    <row r="4" spans="1:11" ht="12.75">
      <c r="A4" s="64" t="s">
        <v>2</v>
      </c>
      <c r="B4" s="59"/>
      <c r="C4" s="59"/>
      <c r="D4" s="65" t="s">
        <v>56</v>
      </c>
      <c r="E4" s="20"/>
      <c r="F4" s="65" t="s">
        <v>116</v>
      </c>
      <c r="G4" s="66"/>
      <c r="H4" s="66"/>
      <c r="I4" s="66"/>
      <c r="J4" s="109"/>
      <c r="K4" s="31"/>
    </row>
    <row r="5" spans="1:11" ht="12.75">
      <c r="A5" s="58"/>
      <c r="B5" s="59"/>
      <c r="C5" s="59"/>
      <c r="D5" s="59"/>
      <c r="E5" s="11"/>
      <c r="F5" s="59"/>
      <c r="G5" s="66"/>
      <c r="H5" s="66"/>
      <c r="I5" s="66"/>
      <c r="J5" s="109"/>
      <c r="K5" s="31"/>
    </row>
    <row r="6" spans="1:11" ht="12.75">
      <c r="A6" s="64" t="s">
        <v>3</v>
      </c>
      <c r="B6" s="59"/>
      <c r="C6" s="59"/>
      <c r="D6" s="65" t="s">
        <v>57</v>
      </c>
      <c r="E6" s="20"/>
      <c r="F6" s="120" t="s">
        <v>117</v>
      </c>
      <c r="G6" s="121"/>
      <c r="H6" s="121"/>
      <c r="I6" s="121"/>
      <c r="J6" s="122"/>
      <c r="K6" s="31"/>
    </row>
    <row r="7" spans="1:11" ht="12.75">
      <c r="A7" s="58"/>
      <c r="B7" s="59"/>
      <c r="C7" s="59"/>
      <c r="D7" s="59"/>
      <c r="E7" s="11"/>
      <c r="F7" s="123"/>
      <c r="G7" s="121"/>
      <c r="H7" s="121"/>
      <c r="I7" s="121"/>
      <c r="J7" s="122"/>
      <c r="K7" s="31"/>
    </row>
    <row r="8" spans="1:11" ht="12.75">
      <c r="A8" s="64" t="s">
        <v>4</v>
      </c>
      <c r="B8" s="59"/>
      <c r="C8" s="59"/>
      <c r="D8" s="65">
        <v>8233221</v>
      </c>
      <c r="E8" s="20"/>
      <c r="F8" s="65" t="s">
        <v>118</v>
      </c>
      <c r="G8" s="69" t="s">
        <v>192</v>
      </c>
      <c r="H8" s="69"/>
      <c r="I8" s="69"/>
      <c r="J8" s="110"/>
      <c r="K8" s="31"/>
    </row>
    <row r="9" spans="1:11" ht="13.5" thickBot="1">
      <c r="A9" s="67"/>
      <c r="B9" s="68"/>
      <c r="C9" s="68"/>
      <c r="D9" s="68"/>
      <c r="E9" s="12"/>
      <c r="F9" s="68"/>
      <c r="G9" s="111"/>
      <c r="H9" s="111"/>
      <c r="I9" s="111"/>
      <c r="J9" s="112"/>
      <c r="K9" s="31"/>
    </row>
    <row r="10" spans="1:11" ht="12.75">
      <c r="A10" s="2" t="s">
        <v>5</v>
      </c>
      <c r="B10" s="13" t="s">
        <v>28</v>
      </c>
      <c r="C10" s="13" t="s">
        <v>29</v>
      </c>
      <c r="D10" s="13" t="s">
        <v>58</v>
      </c>
      <c r="E10" s="13" t="s">
        <v>102</v>
      </c>
      <c r="F10" s="21" t="s">
        <v>109</v>
      </c>
      <c r="G10" s="125" t="s">
        <v>110</v>
      </c>
      <c r="H10" s="70" t="s">
        <v>112</v>
      </c>
      <c r="I10" s="71"/>
      <c r="J10" s="72"/>
      <c r="K10" s="32"/>
    </row>
    <row r="11" spans="1:21" ht="12.75">
      <c r="A11" s="3" t="s">
        <v>6</v>
      </c>
      <c r="B11" s="14" t="s">
        <v>6</v>
      </c>
      <c r="C11" s="14" t="s">
        <v>6</v>
      </c>
      <c r="D11" s="18" t="s">
        <v>59</v>
      </c>
      <c r="E11" s="14" t="s">
        <v>6</v>
      </c>
      <c r="F11" s="14" t="s">
        <v>6</v>
      </c>
      <c r="G11" s="124" t="s">
        <v>111</v>
      </c>
      <c r="H11" s="25" t="s">
        <v>113</v>
      </c>
      <c r="I11" s="26" t="s">
        <v>119</v>
      </c>
      <c r="J11" s="27" t="s">
        <v>120</v>
      </c>
      <c r="K11" s="32"/>
      <c r="M11" s="28" t="s">
        <v>122</v>
      </c>
      <c r="N11" s="28" t="s">
        <v>123</v>
      </c>
      <c r="O11" s="28" t="s">
        <v>126</v>
      </c>
      <c r="P11" s="28" t="s">
        <v>127</v>
      </c>
      <c r="Q11" s="28" t="s">
        <v>128</v>
      </c>
      <c r="R11" s="28" t="s">
        <v>129</v>
      </c>
      <c r="S11" s="28" t="s">
        <v>130</v>
      </c>
      <c r="T11" s="28" t="s">
        <v>131</v>
      </c>
      <c r="U11" s="28" t="s">
        <v>132</v>
      </c>
    </row>
    <row r="12" spans="1:34" ht="12.75">
      <c r="A12" s="4"/>
      <c r="B12" s="15"/>
      <c r="C12" s="15" t="s">
        <v>19</v>
      </c>
      <c r="D12" s="73" t="s">
        <v>60</v>
      </c>
      <c r="E12" s="74"/>
      <c r="F12" s="74"/>
      <c r="G12" s="74"/>
      <c r="H12" s="35">
        <f>SUM(H13:H13)</f>
        <v>0</v>
      </c>
      <c r="I12" s="35">
        <f>SUM(I13:I13)</f>
        <v>0</v>
      </c>
      <c r="J12" s="35">
        <f>H12+I12</f>
        <v>0</v>
      </c>
      <c r="M12" s="36">
        <f>IF(N12="PR",J12,SUM(L13:L13))</f>
        <v>0</v>
      </c>
      <c r="N12" s="28" t="s">
        <v>124</v>
      </c>
      <c r="O12" s="36">
        <f>IF(N12="HS",H12,0)</f>
        <v>0</v>
      </c>
      <c r="P12" s="36">
        <f>IF(N12="HS",I12-M12,0)</f>
        <v>0</v>
      </c>
      <c r="Q12" s="36">
        <f>IF(N12="PS",H12,0)</f>
        <v>0</v>
      </c>
      <c r="R12" s="36">
        <f>IF(N12="PS",I12-M12,0)</f>
        <v>0</v>
      </c>
      <c r="S12" s="36">
        <f>IF(N12="MP",H12,0)</f>
        <v>0</v>
      </c>
      <c r="T12" s="36">
        <f>IF(N12="MP",I12-M12,0)</f>
        <v>0</v>
      </c>
      <c r="U12" s="36">
        <f>IF(N12="OM",H12,0)</f>
        <v>0</v>
      </c>
      <c r="V12" s="28"/>
      <c r="AF12" s="36">
        <f>SUM(W13:W13)</f>
        <v>0</v>
      </c>
      <c r="AG12" s="36">
        <f>SUM(X13:X13)</f>
        <v>0</v>
      </c>
      <c r="AH12" s="36">
        <f>SUM(Y13:Y13)</f>
        <v>0</v>
      </c>
    </row>
    <row r="13" spans="1:40" ht="12.75">
      <c r="A13" s="5" t="s">
        <v>7</v>
      </c>
      <c r="B13" s="5"/>
      <c r="C13" s="5" t="s">
        <v>30</v>
      </c>
      <c r="D13" s="5" t="s">
        <v>61</v>
      </c>
      <c r="E13" s="5" t="s">
        <v>103</v>
      </c>
      <c r="F13" s="22">
        <v>260</v>
      </c>
      <c r="G13" s="126"/>
      <c r="H13" s="22">
        <f>ROUND(F13*AB13,2)</f>
        <v>0</v>
      </c>
      <c r="I13" s="22">
        <f>J13-H13</f>
        <v>0</v>
      </c>
      <c r="J13" s="22">
        <f>ROUND(F13*G13,2)</f>
        <v>0</v>
      </c>
      <c r="K13" s="29" t="s">
        <v>7</v>
      </c>
      <c r="L13" s="22">
        <f>IF(K13="5",I13,0)</f>
        <v>0</v>
      </c>
      <c r="W13" s="22">
        <f>IF(AA13=0,J13,0)</f>
        <v>0</v>
      </c>
      <c r="X13" s="22">
        <f>IF(AA13=15,J13,0)</f>
        <v>0</v>
      </c>
      <c r="Y13" s="22">
        <f>IF(AA13=21,J13,0)</f>
        <v>0</v>
      </c>
      <c r="AA13" s="33">
        <v>21</v>
      </c>
      <c r="AB13" s="33">
        <f>G13*0</f>
        <v>0</v>
      </c>
      <c r="AC13" s="33">
        <f>G13*(1-0)</f>
        <v>0</v>
      </c>
      <c r="AJ13" s="33">
        <f>F13*AB13</f>
        <v>0</v>
      </c>
      <c r="AK13" s="33">
        <f>F13*AC13</f>
        <v>0</v>
      </c>
      <c r="AL13" s="34" t="s">
        <v>133</v>
      </c>
      <c r="AM13" s="34" t="s">
        <v>141</v>
      </c>
      <c r="AN13" s="28" t="s">
        <v>146</v>
      </c>
    </row>
    <row r="14" spans="3:10" ht="12.75">
      <c r="C14" s="17" t="s">
        <v>27</v>
      </c>
      <c r="D14" s="75" t="s">
        <v>62</v>
      </c>
      <c r="E14" s="76"/>
      <c r="F14" s="76"/>
      <c r="G14" s="76"/>
      <c r="H14" s="76"/>
      <c r="I14" s="76"/>
      <c r="J14" s="76"/>
    </row>
    <row r="15" spans="1:34" ht="12.75">
      <c r="A15" s="6"/>
      <c r="B15" s="16"/>
      <c r="C15" s="16" t="s">
        <v>24</v>
      </c>
      <c r="D15" s="77" t="s">
        <v>63</v>
      </c>
      <c r="E15" s="78"/>
      <c r="F15" s="78"/>
      <c r="G15" s="78"/>
      <c r="H15" s="36">
        <f>SUM(H16:H22)</f>
        <v>0</v>
      </c>
      <c r="I15" s="36">
        <f>SUM(I16:I22)</f>
        <v>0</v>
      </c>
      <c r="J15" s="36">
        <f>H15+I15</f>
        <v>0</v>
      </c>
      <c r="M15" s="36">
        <f>IF(N15="PR",J15,SUM(L16:L22))</f>
        <v>0</v>
      </c>
      <c r="N15" s="28" t="s">
        <v>124</v>
      </c>
      <c r="O15" s="36">
        <f>IF(N15="HS",H15,0)</f>
        <v>0</v>
      </c>
      <c r="P15" s="36">
        <f>IF(N15="HS",I15-M15,0)</f>
        <v>0</v>
      </c>
      <c r="Q15" s="36">
        <f>IF(N15="PS",H15,0)</f>
        <v>0</v>
      </c>
      <c r="R15" s="36">
        <f>IF(N15="PS",I15-M15,0)</f>
        <v>0</v>
      </c>
      <c r="S15" s="36">
        <f>IF(N15="MP",H15,0)</f>
        <v>0</v>
      </c>
      <c r="T15" s="36">
        <f>IF(N15="MP",I15-M15,0)</f>
        <v>0</v>
      </c>
      <c r="U15" s="36">
        <f>IF(N15="OM",H15,0)</f>
        <v>0</v>
      </c>
      <c r="V15" s="28"/>
      <c r="AF15" s="36">
        <f>SUM(W16:W22)</f>
        <v>0</v>
      </c>
      <c r="AG15" s="36">
        <f>SUM(X16:X22)</f>
        <v>0</v>
      </c>
      <c r="AH15" s="36">
        <f>SUM(Y16:Y22)</f>
        <v>0</v>
      </c>
    </row>
    <row r="16" spans="1:40" ht="12.75">
      <c r="A16" s="5" t="s">
        <v>8</v>
      </c>
      <c r="B16" s="5"/>
      <c r="C16" s="5" t="s">
        <v>31</v>
      </c>
      <c r="D16" s="5" t="s">
        <v>64</v>
      </c>
      <c r="E16" s="5" t="s">
        <v>104</v>
      </c>
      <c r="F16" s="22">
        <v>1440</v>
      </c>
      <c r="G16" s="126"/>
      <c r="H16" s="22">
        <f>ROUND(F16*AB16,2)</f>
        <v>0</v>
      </c>
      <c r="I16" s="22">
        <f>J16-H16</f>
        <v>0</v>
      </c>
      <c r="J16" s="22">
        <f>ROUND(F16*G16,2)</f>
        <v>0</v>
      </c>
      <c r="K16" s="29" t="s">
        <v>7</v>
      </c>
      <c r="L16" s="22">
        <f>IF(K16="5",I16,0)</f>
        <v>0</v>
      </c>
      <c r="W16" s="22">
        <f>IF(AA16=0,J16,0)</f>
        <v>0</v>
      </c>
      <c r="X16" s="22">
        <f>IF(AA16=15,J16,0)</f>
        <v>0</v>
      </c>
      <c r="Y16" s="22">
        <f>IF(AA16=21,J16,0)</f>
        <v>0</v>
      </c>
      <c r="AA16" s="33">
        <v>21</v>
      </c>
      <c r="AB16" s="33">
        <f>G16*0</f>
        <v>0</v>
      </c>
      <c r="AC16" s="33">
        <f>G16*(1-0)</f>
        <v>0</v>
      </c>
      <c r="AJ16" s="33">
        <f>F16*AB16</f>
        <v>0</v>
      </c>
      <c r="AK16" s="33">
        <f>F16*AC16</f>
        <v>0</v>
      </c>
      <c r="AL16" s="34" t="s">
        <v>134</v>
      </c>
      <c r="AM16" s="34" t="s">
        <v>141</v>
      </c>
      <c r="AN16" s="28" t="s">
        <v>146</v>
      </c>
    </row>
    <row r="17" spans="3:10" ht="12.75">
      <c r="C17" s="17" t="s">
        <v>27</v>
      </c>
      <c r="D17" s="75" t="s">
        <v>65</v>
      </c>
      <c r="E17" s="76"/>
      <c r="F17" s="76"/>
      <c r="G17" s="76"/>
      <c r="H17" s="76"/>
      <c r="I17" s="76"/>
      <c r="J17" s="76"/>
    </row>
    <row r="18" spans="1:40" ht="12.75">
      <c r="A18" s="5" t="s">
        <v>9</v>
      </c>
      <c r="B18" s="5"/>
      <c r="C18" s="5" t="s">
        <v>32</v>
      </c>
      <c r="D18" s="5" t="s">
        <v>66</v>
      </c>
      <c r="E18" s="5" t="s">
        <v>104</v>
      </c>
      <c r="F18" s="22">
        <v>43</v>
      </c>
      <c r="G18" s="126"/>
      <c r="H18" s="22">
        <f>ROUND(F18*AB18,2)</f>
        <v>0</v>
      </c>
      <c r="I18" s="22">
        <f>J18-H18</f>
        <v>0</v>
      </c>
      <c r="J18" s="22">
        <f>ROUND(F18*G18,2)</f>
        <v>0</v>
      </c>
      <c r="K18" s="29" t="s">
        <v>7</v>
      </c>
      <c r="L18" s="22">
        <f>IF(K18="5",I18,0)</f>
        <v>0</v>
      </c>
      <c r="W18" s="22">
        <f>IF(AA18=0,J18,0)</f>
        <v>0</v>
      </c>
      <c r="X18" s="22">
        <f>IF(AA18=15,J18,0)</f>
        <v>0</v>
      </c>
      <c r="Y18" s="22">
        <f>IF(AA18=21,J18,0)</f>
        <v>0</v>
      </c>
      <c r="AA18" s="33">
        <v>21</v>
      </c>
      <c r="AB18" s="33">
        <f>G18*0</f>
        <v>0</v>
      </c>
      <c r="AC18" s="33">
        <f>G18*(1-0)</f>
        <v>0</v>
      </c>
      <c r="AJ18" s="33">
        <f>F18*AB18</f>
        <v>0</v>
      </c>
      <c r="AK18" s="33">
        <f>F18*AC18</f>
        <v>0</v>
      </c>
      <c r="AL18" s="34" t="s">
        <v>134</v>
      </c>
      <c r="AM18" s="34" t="s">
        <v>141</v>
      </c>
      <c r="AN18" s="28" t="s">
        <v>146</v>
      </c>
    </row>
    <row r="19" spans="3:10" ht="12.75">
      <c r="C19" s="17" t="s">
        <v>27</v>
      </c>
      <c r="D19" s="75" t="s">
        <v>67</v>
      </c>
      <c r="E19" s="76"/>
      <c r="F19" s="76"/>
      <c r="G19" s="76"/>
      <c r="H19" s="76"/>
      <c r="I19" s="76"/>
      <c r="J19" s="76"/>
    </row>
    <row r="20" spans="1:40" ht="12.75">
      <c r="A20" s="5" t="s">
        <v>10</v>
      </c>
      <c r="B20" s="5"/>
      <c r="C20" s="5" t="s">
        <v>33</v>
      </c>
      <c r="D20" s="5" t="s">
        <v>68</v>
      </c>
      <c r="E20" s="5" t="s">
        <v>104</v>
      </c>
      <c r="F20" s="22">
        <v>240</v>
      </c>
      <c r="G20" s="126"/>
      <c r="H20" s="22">
        <f>ROUND(F20*AB20,2)</f>
        <v>0</v>
      </c>
      <c r="I20" s="22">
        <f>J20-H20</f>
        <v>0</v>
      </c>
      <c r="J20" s="22">
        <f>ROUND(F20*G20,2)</f>
        <v>0</v>
      </c>
      <c r="K20" s="29" t="s">
        <v>7</v>
      </c>
      <c r="L20" s="22">
        <f>IF(K20="5",I20,0)</f>
        <v>0</v>
      </c>
      <c r="W20" s="22">
        <f>IF(AA20=0,J20,0)</f>
        <v>0</v>
      </c>
      <c r="X20" s="22">
        <f>IF(AA20=15,J20,0)</f>
        <v>0</v>
      </c>
      <c r="Y20" s="22">
        <f>IF(AA20=21,J20,0)</f>
        <v>0</v>
      </c>
      <c r="AA20" s="33">
        <v>21</v>
      </c>
      <c r="AB20" s="33">
        <f>G20*0</f>
        <v>0</v>
      </c>
      <c r="AC20" s="33">
        <f>G20*(1-0)</f>
        <v>0</v>
      </c>
      <c r="AJ20" s="33">
        <f>F20*AB20</f>
        <v>0</v>
      </c>
      <c r="AK20" s="33">
        <f>F20*AC20</f>
        <v>0</v>
      </c>
      <c r="AL20" s="34" t="s">
        <v>134</v>
      </c>
      <c r="AM20" s="34" t="s">
        <v>141</v>
      </c>
      <c r="AN20" s="28" t="s">
        <v>146</v>
      </c>
    </row>
    <row r="21" spans="3:10" ht="12.75">
      <c r="C21" s="17" t="s">
        <v>27</v>
      </c>
      <c r="D21" s="75" t="s">
        <v>69</v>
      </c>
      <c r="E21" s="76"/>
      <c r="F21" s="76"/>
      <c r="G21" s="76"/>
      <c r="H21" s="76"/>
      <c r="I21" s="76"/>
      <c r="J21" s="76"/>
    </row>
    <row r="22" spans="1:40" ht="12.75">
      <c r="A22" s="5" t="s">
        <v>11</v>
      </c>
      <c r="B22" s="5"/>
      <c r="C22" s="5" t="s">
        <v>34</v>
      </c>
      <c r="D22" s="5" t="s">
        <v>70</v>
      </c>
      <c r="E22" s="5" t="s">
        <v>104</v>
      </c>
      <c r="F22" s="22">
        <v>240</v>
      </c>
      <c r="G22" s="126"/>
      <c r="H22" s="22">
        <f>ROUND(F22*AB22,2)</f>
        <v>0</v>
      </c>
      <c r="I22" s="22">
        <f>J22-H22</f>
        <v>0</v>
      </c>
      <c r="J22" s="22">
        <f>ROUND(F22*G22,2)</f>
        <v>0</v>
      </c>
      <c r="K22" s="29" t="s">
        <v>7</v>
      </c>
      <c r="L22" s="22">
        <f>IF(K22="5",I22,0)</f>
        <v>0</v>
      </c>
      <c r="W22" s="22">
        <f>IF(AA22=0,J22,0)</f>
        <v>0</v>
      </c>
      <c r="X22" s="22">
        <f>IF(AA22=15,J22,0)</f>
        <v>0</v>
      </c>
      <c r="Y22" s="22">
        <f>IF(AA22=21,J22,0)</f>
        <v>0</v>
      </c>
      <c r="AA22" s="33">
        <v>21</v>
      </c>
      <c r="AB22" s="33">
        <f>G22*0.0920840064620355</f>
        <v>0</v>
      </c>
      <c r="AC22" s="33">
        <f>G22*(1-0.0920840064620355)</f>
        <v>0</v>
      </c>
      <c r="AJ22" s="33">
        <f>F22*AB22</f>
        <v>0</v>
      </c>
      <c r="AK22" s="33">
        <f>F22*AC22</f>
        <v>0</v>
      </c>
      <c r="AL22" s="34" t="s">
        <v>134</v>
      </c>
      <c r="AM22" s="34" t="s">
        <v>141</v>
      </c>
      <c r="AN22" s="28" t="s">
        <v>146</v>
      </c>
    </row>
    <row r="23" spans="1:34" ht="12.75">
      <c r="A23" s="6"/>
      <c r="B23" s="16"/>
      <c r="C23" s="16" t="s">
        <v>35</v>
      </c>
      <c r="D23" s="77" t="s">
        <v>71</v>
      </c>
      <c r="E23" s="78"/>
      <c r="F23" s="78"/>
      <c r="G23" s="78"/>
      <c r="H23" s="36">
        <f>SUM(H24:H29)</f>
        <v>0</v>
      </c>
      <c r="I23" s="36">
        <f>SUM(I24:I29)</f>
        <v>0</v>
      </c>
      <c r="J23" s="36">
        <f>H23+I23</f>
        <v>0</v>
      </c>
      <c r="M23" s="36">
        <f>IF(N23="PR",J23,SUM(L24:L29))</f>
        <v>0</v>
      </c>
      <c r="N23" s="28" t="s">
        <v>124</v>
      </c>
      <c r="O23" s="36">
        <f>IF(N23="HS",H23,0)</f>
        <v>0</v>
      </c>
      <c r="P23" s="36">
        <f>IF(N23="HS",I23-M23,0)</f>
        <v>0</v>
      </c>
      <c r="Q23" s="36">
        <f>IF(N23="PS",H23,0)</f>
        <v>0</v>
      </c>
      <c r="R23" s="36">
        <f>IF(N23="PS",I23-M23,0)</f>
        <v>0</v>
      </c>
      <c r="S23" s="36">
        <f>IF(N23="MP",H23,0)</f>
        <v>0</v>
      </c>
      <c r="T23" s="36">
        <f>IF(N23="MP",I23-M23,0)</f>
        <v>0</v>
      </c>
      <c r="U23" s="36">
        <f>IF(N23="OM",H23,0)</f>
        <v>0</v>
      </c>
      <c r="V23" s="28"/>
      <c r="AF23" s="36">
        <f>SUM(W24:W29)</f>
        <v>0</v>
      </c>
      <c r="AG23" s="36">
        <f>SUM(X24:X29)</f>
        <v>0</v>
      </c>
      <c r="AH23" s="36">
        <f>SUM(Y24:Y29)</f>
        <v>0</v>
      </c>
    </row>
    <row r="24" spans="1:40" ht="12.75">
      <c r="A24" s="5" t="s">
        <v>12</v>
      </c>
      <c r="B24" s="5"/>
      <c r="C24" s="5" t="s">
        <v>36</v>
      </c>
      <c r="D24" s="5" t="s">
        <v>72</v>
      </c>
      <c r="E24" s="5" t="s">
        <v>104</v>
      </c>
      <c r="F24" s="22">
        <v>1115.82</v>
      </c>
      <c r="G24" s="126"/>
      <c r="H24" s="22">
        <f>ROUND(F24*AB24,2)</f>
        <v>0</v>
      </c>
      <c r="I24" s="22">
        <f>J24-H24</f>
        <v>0</v>
      </c>
      <c r="J24" s="22">
        <f>ROUND(F24*G24,2)</f>
        <v>0</v>
      </c>
      <c r="K24" s="29" t="s">
        <v>7</v>
      </c>
      <c r="L24" s="22">
        <f>IF(K24="5",I24,0)</f>
        <v>0</v>
      </c>
      <c r="W24" s="22">
        <f>IF(AA24=0,J24,0)</f>
        <v>0</v>
      </c>
      <c r="X24" s="22">
        <f>IF(AA24=15,J24,0)</f>
        <v>0</v>
      </c>
      <c r="Y24" s="22">
        <f>IF(AA24=21,J24,0)</f>
        <v>0</v>
      </c>
      <c r="AA24" s="33">
        <v>21</v>
      </c>
      <c r="AB24" s="33">
        <f>G24*0.788736842105263</f>
        <v>0</v>
      </c>
      <c r="AC24" s="33">
        <f>G24*(1-0.788736842105263)</f>
        <v>0</v>
      </c>
      <c r="AJ24" s="33">
        <f>F24*AB24</f>
        <v>0</v>
      </c>
      <c r="AK24" s="33">
        <f>F24*AC24</f>
        <v>0</v>
      </c>
      <c r="AL24" s="34" t="s">
        <v>135</v>
      </c>
      <c r="AM24" s="34" t="s">
        <v>142</v>
      </c>
      <c r="AN24" s="28" t="s">
        <v>146</v>
      </c>
    </row>
    <row r="25" spans="3:10" ht="12.75">
      <c r="C25" s="17" t="s">
        <v>27</v>
      </c>
      <c r="D25" s="75" t="s">
        <v>73</v>
      </c>
      <c r="E25" s="76"/>
      <c r="F25" s="76"/>
      <c r="G25" s="76"/>
      <c r="H25" s="76"/>
      <c r="I25" s="76"/>
      <c r="J25" s="76"/>
    </row>
    <row r="26" spans="1:40" ht="12.75">
      <c r="A26" s="5" t="s">
        <v>13</v>
      </c>
      <c r="B26" s="5"/>
      <c r="C26" s="5" t="s">
        <v>37</v>
      </c>
      <c r="D26" s="5" t="s">
        <v>74</v>
      </c>
      <c r="E26" s="5" t="s">
        <v>104</v>
      </c>
      <c r="F26" s="22">
        <v>1000</v>
      </c>
      <c r="G26" s="126"/>
      <c r="H26" s="22">
        <f>ROUND(F26*AB26,2)</f>
        <v>0</v>
      </c>
      <c r="I26" s="22">
        <f>J26-H26</f>
        <v>0</v>
      </c>
      <c r="J26" s="22">
        <f>ROUND(F26*G26,2)</f>
        <v>0</v>
      </c>
      <c r="K26" s="29" t="s">
        <v>7</v>
      </c>
      <c r="L26" s="22">
        <f>IF(K26="5",I26,0)</f>
        <v>0</v>
      </c>
      <c r="W26" s="22">
        <f>IF(AA26=0,J26,0)</f>
        <v>0</v>
      </c>
      <c r="X26" s="22">
        <f>IF(AA26=15,J26,0)</f>
        <v>0</v>
      </c>
      <c r="Y26" s="22">
        <f>IF(AA26=21,J26,0)</f>
        <v>0</v>
      </c>
      <c r="AA26" s="33">
        <v>21</v>
      </c>
      <c r="AB26" s="33">
        <f>G26*0</f>
        <v>0</v>
      </c>
      <c r="AC26" s="33">
        <f>G26*(1-0)</f>
        <v>0</v>
      </c>
      <c r="AJ26" s="33">
        <f>F26*AB26</f>
        <v>0</v>
      </c>
      <c r="AK26" s="33">
        <f>F26*AC26</f>
        <v>0</v>
      </c>
      <c r="AL26" s="34" t="s">
        <v>135</v>
      </c>
      <c r="AM26" s="34" t="s">
        <v>142</v>
      </c>
      <c r="AN26" s="28" t="s">
        <v>146</v>
      </c>
    </row>
    <row r="27" spans="1:40" ht="12.75">
      <c r="A27" s="5" t="s">
        <v>14</v>
      </c>
      <c r="B27" s="5"/>
      <c r="C27" s="5" t="s">
        <v>38</v>
      </c>
      <c r="D27" s="5" t="s">
        <v>75</v>
      </c>
      <c r="E27" s="5" t="s">
        <v>104</v>
      </c>
      <c r="F27" s="22">
        <v>1000</v>
      </c>
      <c r="G27" s="126"/>
      <c r="H27" s="22">
        <f>ROUND(F27*AB27,2)</f>
        <v>0</v>
      </c>
      <c r="I27" s="22">
        <f>J27-H27</f>
        <v>0</v>
      </c>
      <c r="J27" s="22">
        <f>ROUND(F27*G27,2)</f>
        <v>0</v>
      </c>
      <c r="K27" s="29" t="s">
        <v>7</v>
      </c>
      <c r="L27" s="22">
        <f>IF(K27="5",I27,0)</f>
        <v>0</v>
      </c>
      <c r="W27" s="22">
        <f>IF(AA27=0,J27,0)</f>
        <v>0</v>
      </c>
      <c r="X27" s="22">
        <f>IF(AA27=15,J27,0)</f>
        <v>0</v>
      </c>
      <c r="Y27" s="22">
        <f>IF(AA27=21,J27,0)</f>
        <v>0</v>
      </c>
      <c r="AA27" s="33">
        <v>21</v>
      </c>
      <c r="AB27" s="33">
        <f>G27*0.791991101223582</f>
        <v>0</v>
      </c>
      <c r="AC27" s="33">
        <f>G27*(1-0.791991101223582)</f>
        <v>0</v>
      </c>
      <c r="AJ27" s="33">
        <f>F27*AB27</f>
        <v>0</v>
      </c>
      <c r="AK27" s="33">
        <f>F27*AC27</f>
        <v>0</v>
      </c>
      <c r="AL27" s="34" t="s">
        <v>135</v>
      </c>
      <c r="AM27" s="34" t="s">
        <v>142</v>
      </c>
      <c r="AN27" s="28" t="s">
        <v>146</v>
      </c>
    </row>
    <row r="28" spans="3:10" ht="12.75">
      <c r="C28" s="17" t="s">
        <v>27</v>
      </c>
      <c r="D28" s="75" t="s">
        <v>76</v>
      </c>
      <c r="E28" s="76"/>
      <c r="F28" s="76"/>
      <c r="G28" s="76"/>
      <c r="H28" s="76"/>
      <c r="I28" s="76"/>
      <c r="J28" s="76"/>
    </row>
    <row r="29" spans="1:40" ht="12.75">
      <c r="A29" s="5" t="s">
        <v>15</v>
      </c>
      <c r="B29" s="5"/>
      <c r="C29" s="5" t="s">
        <v>39</v>
      </c>
      <c r="D29" s="5" t="s">
        <v>77</v>
      </c>
      <c r="E29" s="5" t="s">
        <v>104</v>
      </c>
      <c r="F29" s="22">
        <v>1115.82</v>
      </c>
      <c r="G29" s="126"/>
      <c r="H29" s="22">
        <f>ROUND(F29*AB29,2)</f>
        <v>0</v>
      </c>
      <c r="I29" s="22">
        <f>J29-H29</f>
        <v>0</v>
      </c>
      <c r="J29" s="22">
        <f>ROUND(F29*G29,2)</f>
        <v>0</v>
      </c>
      <c r="K29" s="29" t="s">
        <v>7</v>
      </c>
      <c r="L29" s="22">
        <f>IF(K29="5",I29,0)</f>
        <v>0</v>
      </c>
      <c r="W29" s="22">
        <f>IF(AA29=0,J29,0)</f>
        <v>0</v>
      </c>
      <c r="X29" s="22">
        <f>IF(AA29=15,J29,0)</f>
        <v>0</v>
      </c>
      <c r="Y29" s="22">
        <f>IF(AA29=21,J29,0)</f>
        <v>0</v>
      </c>
      <c r="AA29" s="33">
        <v>21</v>
      </c>
      <c r="AB29" s="33">
        <f>G29*0.851846650751299</f>
        <v>0</v>
      </c>
      <c r="AC29" s="33">
        <f>G29*(1-0.851846650751299)</f>
        <v>0</v>
      </c>
      <c r="AJ29" s="33">
        <f>F29*AB29</f>
        <v>0</v>
      </c>
      <c r="AK29" s="33">
        <f>F29*AC29</f>
        <v>0</v>
      </c>
      <c r="AL29" s="34" t="s">
        <v>135</v>
      </c>
      <c r="AM29" s="34" t="s">
        <v>142</v>
      </c>
      <c r="AN29" s="28" t="s">
        <v>146</v>
      </c>
    </row>
    <row r="30" spans="3:10" ht="12.75">
      <c r="C30" s="17" t="s">
        <v>27</v>
      </c>
      <c r="D30" s="75" t="s">
        <v>78</v>
      </c>
      <c r="E30" s="76"/>
      <c r="F30" s="76"/>
      <c r="G30" s="76"/>
      <c r="H30" s="76"/>
      <c r="I30" s="76"/>
      <c r="J30" s="76"/>
    </row>
    <row r="31" spans="1:34" ht="12.75">
      <c r="A31" s="6"/>
      <c r="B31" s="16"/>
      <c r="C31" s="16" t="s">
        <v>40</v>
      </c>
      <c r="D31" s="77" t="s">
        <v>79</v>
      </c>
      <c r="E31" s="78"/>
      <c r="F31" s="78"/>
      <c r="G31" s="78"/>
      <c r="H31" s="36">
        <f>SUM(H32:H32)</f>
        <v>0</v>
      </c>
      <c r="I31" s="36">
        <f>SUM(I32:I32)</f>
        <v>0</v>
      </c>
      <c r="J31" s="36">
        <f>H31+I31</f>
        <v>0</v>
      </c>
      <c r="M31" s="36">
        <f>IF(N31="PR",J31,SUM(L32:L32))</f>
        <v>0</v>
      </c>
      <c r="N31" s="28" t="s">
        <v>124</v>
      </c>
      <c r="O31" s="36">
        <f>IF(N31="HS",H31,0)</f>
        <v>0</v>
      </c>
      <c r="P31" s="36">
        <f>IF(N31="HS",I31-M31,0)</f>
        <v>0</v>
      </c>
      <c r="Q31" s="36">
        <f>IF(N31="PS",H31,0)</f>
        <v>0</v>
      </c>
      <c r="R31" s="36">
        <f>IF(N31="PS",I31-M31,0)</f>
        <v>0</v>
      </c>
      <c r="S31" s="36">
        <f>IF(N31="MP",H31,0)</f>
        <v>0</v>
      </c>
      <c r="T31" s="36">
        <f>IF(N31="MP",I31-M31,0)</f>
        <v>0</v>
      </c>
      <c r="U31" s="36">
        <f>IF(N31="OM",H31,0)</f>
        <v>0</v>
      </c>
      <c r="V31" s="28"/>
      <c r="AF31" s="36">
        <f>SUM(W32:W32)</f>
        <v>0</v>
      </c>
      <c r="AG31" s="36">
        <f>SUM(X32:X32)</f>
        <v>0</v>
      </c>
      <c r="AH31" s="36">
        <f>SUM(Y32:Y32)</f>
        <v>0</v>
      </c>
    </row>
    <row r="32" spans="1:40" ht="12.75">
      <c r="A32" s="5" t="s">
        <v>16</v>
      </c>
      <c r="B32" s="5"/>
      <c r="C32" s="5" t="s">
        <v>41</v>
      </c>
      <c r="D32" s="5" t="s">
        <v>80</v>
      </c>
      <c r="E32" s="5" t="s">
        <v>104</v>
      </c>
      <c r="F32" s="22">
        <v>4</v>
      </c>
      <c r="G32" s="126"/>
      <c r="H32" s="22">
        <f>ROUND(F32*AB32,2)</f>
        <v>0</v>
      </c>
      <c r="I32" s="22">
        <f>J32-H32</f>
        <v>0</v>
      </c>
      <c r="J32" s="22">
        <f>ROUND(F32*G32,2)</f>
        <v>0</v>
      </c>
      <c r="K32" s="29" t="s">
        <v>7</v>
      </c>
      <c r="L32" s="22">
        <f>IF(K32="5",I32,0)</f>
        <v>0</v>
      </c>
      <c r="W32" s="22">
        <f>IF(AA32=0,J32,0)</f>
        <v>0</v>
      </c>
      <c r="X32" s="22">
        <f>IF(AA32=15,J32,0)</f>
        <v>0</v>
      </c>
      <c r="Y32" s="22">
        <f>IF(AA32=21,J32,0)</f>
        <v>0</v>
      </c>
      <c r="AA32" s="33">
        <v>21</v>
      </c>
      <c r="AB32" s="33">
        <f>G32*0.168347338935574</f>
        <v>0</v>
      </c>
      <c r="AC32" s="33">
        <f>G32*(1-0.168347338935574)</f>
        <v>0</v>
      </c>
      <c r="AJ32" s="33">
        <f>F32*AB32</f>
        <v>0</v>
      </c>
      <c r="AK32" s="33">
        <f>F32*AC32</f>
        <v>0</v>
      </c>
      <c r="AL32" s="34" t="s">
        <v>136</v>
      </c>
      <c r="AM32" s="34" t="s">
        <v>142</v>
      </c>
      <c r="AN32" s="28" t="s">
        <v>146</v>
      </c>
    </row>
    <row r="33" spans="3:10" ht="12.75">
      <c r="C33" s="17" t="s">
        <v>27</v>
      </c>
      <c r="D33" s="75" t="s">
        <v>81</v>
      </c>
      <c r="E33" s="76"/>
      <c r="F33" s="76"/>
      <c r="G33" s="76"/>
      <c r="H33" s="76"/>
      <c r="I33" s="76"/>
      <c r="J33" s="76"/>
    </row>
    <row r="34" spans="1:34" ht="12.75">
      <c r="A34" s="6"/>
      <c r="B34" s="16"/>
      <c r="C34" s="16" t="s">
        <v>42</v>
      </c>
      <c r="D34" s="77" t="s">
        <v>82</v>
      </c>
      <c r="E34" s="78"/>
      <c r="F34" s="78"/>
      <c r="G34" s="78"/>
      <c r="H34" s="36">
        <f>SUM(H35:H35)</f>
        <v>0</v>
      </c>
      <c r="I34" s="36">
        <f>SUM(I35:I35)</f>
        <v>0</v>
      </c>
      <c r="J34" s="36">
        <f>H34+I34</f>
        <v>0</v>
      </c>
      <c r="M34" s="36">
        <f>IF(N34="PR",J34,SUM(L35:L35))</f>
        <v>0</v>
      </c>
      <c r="N34" s="28" t="s">
        <v>124</v>
      </c>
      <c r="O34" s="36">
        <f>IF(N34="HS",H34,0)</f>
        <v>0</v>
      </c>
      <c r="P34" s="36">
        <f>IF(N34="HS",I34-M34,0)</f>
        <v>0</v>
      </c>
      <c r="Q34" s="36">
        <f>IF(N34="PS",H34,0)</f>
        <v>0</v>
      </c>
      <c r="R34" s="36">
        <f>IF(N34="PS",I34-M34,0)</f>
        <v>0</v>
      </c>
      <c r="S34" s="36">
        <f>IF(N34="MP",H34,0)</f>
        <v>0</v>
      </c>
      <c r="T34" s="36">
        <f>IF(N34="MP",I34-M34,0)</f>
        <v>0</v>
      </c>
      <c r="U34" s="36">
        <f>IF(N34="OM",H34,0)</f>
        <v>0</v>
      </c>
      <c r="V34" s="28"/>
      <c r="AF34" s="36">
        <f>SUM(W35:W35)</f>
        <v>0</v>
      </c>
      <c r="AG34" s="36">
        <f>SUM(X35:X35)</f>
        <v>0</v>
      </c>
      <c r="AH34" s="36">
        <f>SUM(Y35:Y35)</f>
        <v>0</v>
      </c>
    </row>
    <row r="35" spans="1:40" ht="12.75">
      <c r="A35" s="5" t="s">
        <v>17</v>
      </c>
      <c r="B35" s="5"/>
      <c r="C35" s="5" t="s">
        <v>43</v>
      </c>
      <c r="D35" s="5" t="s">
        <v>83</v>
      </c>
      <c r="E35" s="5" t="s">
        <v>103</v>
      </c>
      <c r="F35" s="22">
        <v>260</v>
      </c>
      <c r="G35" s="126"/>
      <c r="H35" s="22">
        <f>ROUND(F35*AB35,2)</f>
        <v>0</v>
      </c>
      <c r="I35" s="22">
        <f>J35-H35</f>
        <v>0</v>
      </c>
      <c r="J35" s="22">
        <f>ROUND(F35*G35,2)</f>
        <v>0</v>
      </c>
      <c r="K35" s="29" t="s">
        <v>7</v>
      </c>
      <c r="L35" s="22">
        <f>IF(K35="5",I35,0)</f>
        <v>0</v>
      </c>
      <c r="W35" s="22">
        <f>IF(AA35=0,J35,0)</f>
        <v>0</v>
      </c>
      <c r="X35" s="22">
        <f>IF(AA35=15,J35,0)</f>
        <v>0</v>
      </c>
      <c r="Y35" s="22">
        <f>IF(AA35=21,J35,0)</f>
        <v>0</v>
      </c>
      <c r="AA35" s="33">
        <v>21</v>
      </c>
      <c r="AB35" s="33">
        <f>G35*0</f>
        <v>0</v>
      </c>
      <c r="AC35" s="33">
        <f>G35*(1-0)</f>
        <v>0</v>
      </c>
      <c r="AJ35" s="33">
        <f>F35*AB35</f>
        <v>0</v>
      </c>
      <c r="AK35" s="33">
        <f>F35*AC35</f>
        <v>0</v>
      </c>
      <c r="AL35" s="34" t="s">
        <v>137</v>
      </c>
      <c r="AM35" s="34" t="s">
        <v>143</v>
      </c>
      <c r="AN35" s="28" t="s">
        <v>146</v>
      </c>
    </row>
    <row r="36" spans="3:10" ht="12.75">
      <c r="C36" s="17" t="s">
        <v>27</v>
      </c>
      <c r="D36" s="75" t="s">
        <v>84</v>
      </c>
      <c r="E36" s="76"/>
      <c r="F36" s="76"/>
      <c r="G36" s="76"/>
      <c r="H36" s="76"/>
      <c r="I36" s="76"/>
      <c r="J36" s="76"/>
    </row>
    <row r="37" spans="1:34" ht="12.75">
      <c r="A37" s="6"/>
      <c r="B37" s="16"/>
      <c r="C37" s="16" t="s">
        <v>44</v>
      </c>
      <c r="D37" s="77" t="s">
        <v>85</v>
      </c>
      <c r="E37" s="78"/>
      <c r="F37" s="78"/>
      <c r="G37" s="78"/>
      <c r="H37" s="36">
        <f>SUM(H38:H38)</f>
        <v>0</v>
      </c>
      <c r="I37" s="36">
        <f>SUM(I38:I38)</f>
        <v>0</v>
      </c>
      <c r="J37" s="36">
        <f>H37+I37</f>
        <v>0</v>
      </c>
      <c r="M37" s="36">
        <f>IF(N37="PR",J37,SUM(L38:L38))</f>
        <v>0</v>
      </c>
      <c r="N37" s="28" t="s">
        <v>124</v>
      </c>
      <c r="O37" s="36">
        <f>IF(N37="HS",H37,0)</f>
        <v>0</v>
      </c>
      <c r="P37" s="36">
        <f>IF(N37="HS",I37-M37,0)</f>
        <v>0</v>
      </c>
      <c r="Q37" s="36">
        <f>IF(N37="PS",H37,0)</f>
        <v>0</v>
      </c>
      <c r="R37" s="36">
        <f>IF(N37="PS",I37-M37,0)</f>
        <v>0</v>
      </c>
      <c r="S37" s="36">
        <f>IF(N37="MP",H37,0)</f>
        <v>0</v>
      </c>
      <c r="T37" s="36">
        <f>IF(N37="MP",I37-M37,0)</f>
        <v>0</v>
      </c>
      <c r="U37" s="36">
        <f>IF(N37="OM",H37,0)</f>
        <v>0</v>
      </c>
      <c r="V37" s="28"/>
      <c r="AF37" s="36">
        <f>SUM(W38:W38)</f>
        <v>0</v>
      </c>
      <c r="AG37" s="36">
        <f>SUM(X38:X38)</f>
        <v>0</v>
      </c>
      <c r="AH37" s="36">
        <f>SUM(Y38:Y38)</f>
        <v>0</v>
      </c>
    </row>
    <row r="38" spans="1:40" ht="12.75">
      <c r="A38" s="5" t="s">
        <v>18</v>
      </c>
      <c r="B38" s="5"/>
      <c r="C38" s="5" t="s">
        <v>45</v>
      </c>
      <c r="D38" s="5" t="s">
        <v>86</v>
      </c>
      <c r="E38" s="5" t="s">
        <v>105</v>
      </c>
      <c r="F38" s="22">
        <v>1</v>
      </c>
      <c r="G38" s="126"/>
      <c r="H38" s="22">
        <f>ROUND(F38*AB38,2)</f>
        <v>0</v>
      </c>
      <c r="I38" s="22">
        <f>J38-H38</f>
        <v>0</v>
      </c>
      <c r="J38" s="22">
        <f>ROUND(F38*G38,2)</f>
        <v>0</v>
      </c>
      <c r="K38" s="29" t="s">
        <v>7</v>
      </c>
      <c r="L38" s="22">
        <f>IF(K38="5",I38,0)</f>
        <v>0</v>
      </c>
      <c r="W38" s="22">
        <f>IF(AA38=0,J38,0)</f>
        <v>0</v>
      </c>
      <c r="X38" s="22">
        <f>IF(AA38=15,J38,0)</f>
        <v>0</v>
      </c>
      <c r="Y38" s="22">
        <f>IF(AA38=21,J38,0)</f>
        <v>0</v>
      </c>
      <c r="AA38" s="33">
        <v>21</v>
      </c>
      <c r="AB38" s="33">
        <f>G38*0</f>
        <v>0</v>
      </c>
      <c r="AC38" s="33">
        <f>G38*(1-0)</f>
        <v>0</v>
      </c>
      <c r="AJ38" s="33">
        <f>F38*AB38</f>
        <v>0</v>
      </c>
      <c r="AK38" s="33">
        <f>F38*AC38</f>
        <v>0</v>
      </c>
      <c r="AL38" s="34" t="s">
        <v>138</v>
      </c>
      <c r="AM38" s="34" t="s">
        <v>144</v>
      </c>
      <c r="AN38" s="28" t="s">
        <v>146</v>
      </c>
    </row>
    <row r="39" spans="1:34" ht="12.75">
      <c r="A39" s="6"/>
      <c r="B39" s="16"/>
      <c r="C39" s="16" t="s">
        <v>46</v>
      </c>
      <c r="D39" s="77" t="s">
        <v>87</v>
      </c>
      <c r="E39" s="78"/>
      <c r="F39" s="78"/>
      <c r="G39" s="78"/>
      <c r="H39" s="36">
        <f>SUM(H40:H42)</f>
        <v>0</v>
      </c>
      <c r="I39" s="36">
        <f>SUM(I40:I42)</f>
        <v>0</v>
      </c>
      <c r="J39" s="36">
        <f>H39+I39</f>
        <v>0</v>
      </c>
      <c r="M39" s="36">
        <f>IF(N39="PR",J39,SUM(L40:L42))</f>
        <v>0</v>
      </c>
      <c r="N39" s="28" t="s">
        <v>124</v>
      </c>
      <c r="O39" s="36">
        <f>IF(N39="HS",H39,0)</f>
        <v>0</v>
      </c>
      <c r="P39" s="36">
        <f>IF(N39="HS",I39-M39,0)</f>
        <v>0</v>
      </c>
      <c r="Q39" s="36">
        <f>IF(N39="PS",H39,0)</f>
        <v>0</v>
      </c>
      <c r="R39" s="36">
        <f>IF(N39="PS",I39-M39,0)</f>
        <v>0</v>
      </c>
      <c r="S39" s="36">
        <f>IF(N39="MP",H39,0)</f>
        <v>0</v>
      </c>
      <c r="T39" s="36">
        <f>IF(N39="MP",I39-M39,0)</f>
        <v>0</v>
      </c>
      <c r="U39" s="36">
        <f>IF(N39="OM",H39,0)</f>
        <v>0</v>
      </c>
      <c r="V39" s="28"/>
      <c r="AF39" s="36">
        <f>SUM(W40:W42)</f>
        <v>0</v>
      </c>
      <c r="AG39" s="36">
        <f>SUM(X40:X42)</f>
        <v>0</v>
      </c>
      <c r="AH39" s="36">
        <f>SUM(Y40:Y42)</f>
        <v>0</v>
      </c>
    </row>
    <row r="40" spans="1:40" ht="12.75">
      <c r="A40" s="5" t="s">
        <v>19</v>
      </c>
      <c r="B40" s="5"/>
      <c r="C40" s="5" t="s">
        <v>47</v>
      </c>
      <c r="D40" s="5" t="s">
        <v>88</v>
      </c>
      <c r="E40" s="5" t="s">
        <v>103</v>
      </c>
      <c r="F40" s="22">
        <v>228</v>
      </c>
      <c r="G40" s="126"/>
      <c r="H40" s="22">
        <f>ROUND(F40*AB40,2)</f>
        <v>0</v>
      </c>
      <c r="I40" s="22">
        <f>J40-H40</f>
        <v>0</v>
      </c>
      <c r="J40" s="22">
        <f>ROUND(F40*G40,2)</f>
        <v>0</v>
      </c>
      <c r="K40" s="29" t="s">
        <v>7</v>
      </c>
      <c r="L40" s="22">
        <f>IF(K40="5",I40,0)</f>
        <v>0</v>
      </c>
      <c r="W40" s="22">
        <f>IF(AA40=0,J40,0)</f>
        <v>0</v>
      </c>
      <c r="X40" s="22">
        <f>IF(AA40=15,J40,0)</f>
        <v>0</v>
      </c>
      <c r="Y40" s="22">
        <f>IF(AA40=21,J40,0)</f>
        <v>0</v>
      </c>
      <c r="AA40" s="33">
        <v>21</v>
      </c>
      <c r="AB40" s="33">
        <f>G40*0.694985972232214</f>
        <v>0</v>
      </c>
      <c r="AC40" s="33">
        <f>G40*(1-0.694985972232214)</f>
        <v>0</v>
      </c>
      <c r="AJ40" s="33">
        <f>F40*AB40</f>
        <v>0</v>
      </c>
      <c r="AK40" s="33">
        <f>F40*AC40</f>
        <v>0</v>
      </c>
      <c r="AL40" s="34" t="s">
        <v>139</v>
      </c>
      <c r="AM40" s="34" t="s">
        <v>144</v>
      </c>
      <c r="AN40" s="28" t="s">
        <v>146</v>
      </c>
    </row>
    <row r="41" spans="3:10" ht="25.5" customHeight="1">
      <c r="C41" s="17" t="s">
        <v>27</v>
      </c>
      <c r="D41" s="75" t="s">
        <v>89</v>
      </c>
      <c r="E41" s="76"/>
      <c r="F41" s="76"/>
      <c r="G41" s="76"/>
      <c r="H41" s="76"/>
      <c r="I41" s="76"/>
      <c r="J41" s="76"/>
    </row>
    <row r="42" spans="1:40" ht="12.75">
      <c r="A42" s="5" t="s">
        <v>20</v>
      </c>
      <c r="B42" s="5"/>
      <c r="C42" s="5" t="s">
        <v>48</v>
      </c>
      <c r="D42" s="5" t="s">
        <v>90</v>
      </c>
      <c r="E42" s="5" t="s">
        <v>106</v>
      </c>
      <c r="F42" s="22">
        <v>3</v>
      </c>
      <c r="G42" s="126"/>
      <c r="H42" s="22">
        <f>ROUND(F42*AB42,2)</f>
        <v>0</v>
      </c>
      <c r="I42" s="22">
        <f>J42-H42</f>
        <v>0</v>
      </c>
      <c r="J42" s="22">
        <f>ROUND(F42*G42,2)</f>
        <v>0</v>
      </c>
      <c r="K42" s="29" t="s">
        <v>7</v>
      </c>
      <c r="L42" s="22">
        <f>IF(K42="5",I42,0)</f>
        <v>0</v>
      </c>
      <c r="W42" s="22">
        <f>IF(AA42=0,J42,0)</f>
        <v>0</v>
      </c>
      <c r="X42" s="22">
        <f>IF(AA42=15,J42,0)</f>
        <v>0</v>
      </c>
      <c r="Y42" s="22">
        <f>IF(AA42=21,J42,0)</f>
        <v>0</v>
      </c>
      <c r="AA42" s="33">
        <v>21</v>
      </c>
      <c r="AB42" s="33">
        <f>G42*0.848015779092702</f>
        <v>0</v>
      </c>
      <c r="AC42" s="33">
        <f>G42*(1-0.848015779092702)</f>
        <v>0</v>
      </c>
      <c r="AJ42" s="33">
        <f>F42*AB42</f>
        <v>0</v>
      </c>
      <c r="AK42" s="33">
        <f>F42*AC42</f>
        <v>0</v>
      </c>
      <c r="AL42" s="34" t="s">
        <v>139</v>
      </c>
      <c r="AM42" s="34" t="s">
        <v>144</v>
      </c>
      <c r="AN42" s="28" t="s">
        <v>146</v>
      </c>
    </row>
    <row r="43" spans="3:10" ht="12.75">
      <c r="C43" s="17" t="s">
        <v>27</v>
      </c>
      <c r="D43" s="75" t="s">
        <v>91</v>
      </c>
      <c r="E43" s="76"/>
      <c r="F43" s="76"/>
      <c r="G43" s="76"/>
      <c r="H43" s="76"/>
      <c r="I43" s="76"/>
      <c r="J43" s="76"/>
    </row>
    <row r="44" spans="1:34" ht="12.75">
      <c r="A44" s="6"/>
      <c r="B44" s="16"/>
      <c r="C44" s="16"/>
      <c r="D44" s="77" t="s">
        <v>92</v>
      </c>
      <c r="E44" s="78"/>
      <c r="F44" s="78"/>
      <c r="G44" s="78"/>
      <c r="H44" s="36">
        <f>SUM(H45:H53)</f>
        <v>0</v>
      </c>
      <c r="I44" s="36">
        <f>SUM(I45:I53)</f>
        <v>0</v>
      </c>
      <c r="J44" s="36">
        <f>H44+I44</f>
        <v>0</v>
      </c>
      <c r="M44" s="36">
        <f>IF(N44="PR",J44,SUM(L45:L53))</f>
        <v>0</v>
      </c>
      <c r="N44" s="28" t="s">
        <v>125</v>
      </c>
      <c r="O44" s="36">
        <f>IF(N44="HS",H44,0)</f>
        <v>0</v>
      </c>
      <c r="P44" s="36">
        <f>IF(N44="HS",I44-M44,0)</f>
        <v>0</v>
      </c>
      <c r="Q44" s="36">
        <f>IF(N44="PS",H44,0)</f>
        <v>0</v>
      </c>
      <c r="R44" s="36">
        <f>IF(N44="PS",I44-M44,0)</f>
        <v>0</v>
      </c>
      <c r="S44" s="36">
        <f>IF(N44="MP",H44,0)</f>
        <v>0</v>
      </c>
      <c r="T44" s="36">
        <f>IF(N44="MP",I44-M44,0)</f>
        <v>0</v>
      </c>
      <c r="U44" s="36">
        <f>IF(N44="OM",H44,0)</f>
        <v>0</v>
      </c>
      <c r="V44" s="28"/>
      <c r="AF44" s="36">
        <f>SUM(W45:W53)</f>
        <v>0</v>
      </c>
      <c r="AG44" s="36">
        <f>SUM(X45:X53)</f>
        <v>0</v>
      </c>
      <c r="AH44" s="36">
        <f>SUM(Y45:Y53)</f>
        <v>0</v>
      </c>
    </row>
    <row r="45" spans="1:40" ht="12.75">
      <c r="A45" s="7" t="s">
        <v>21</v>
      </c>
      <c r="B45" s="7"/>
      <c r="C45" s="7" t="s">
        <v>49</v>
      </c>
      <c r="D45" s="7" t="s">
        <v>93</v>
      </c>
      <c r="E45" s="7" t="s">
        <v>103</v>
      </c>
      <c r="F45" s="23">
        <v>110</v>
      </c>
      <c r="G45" s="127"/>
      <c r="H45" s="23">
        <f>ROUND(F45*AB45,2)</f>
        <v>0</v>
      </c>
      <c r="I45" s="23">
        <f>J45-H45</f>
        <v>0</v>
      </c>
      <c r="J45" s="23">
        <f>ROUND(F45*G45,2)</f>
        <v>0</v>
      </c>
      <c r="K45" s="30" t="s">
        <v>121</v>
      </c>
      <c r="L45" s="23">
        <f>IF(K45="5",I45,0)</f>
        <v>0</v>
      </c>
      <c r="W45" s="23">
        <f>IF(AA45=0,J45,0)</f>
        <v>0</v>
      </c>
      <c r="X45" s="23">
        <f>IF(AA45=15,J45,0)</f>
        <v>0</v>
      </c>
      <c r="Y45" s="23">
        <f>IF(AA45=21,J45,0)</f>
        <v>0</v>
      </c>
      <c r="AA45" s="33">
        <v>21</v>
      </c>
      <c r="AB45" s="33">
        <f>G45*1</f>
        <v>0</v>
      </c>
      <c r="AC45" s="33">
        <f>G45*(1-1)</f>
        <v>0</v>
      </c>
      <c r="AJ45" s="33">
        <f>F45*AB45</f>
        <v>0</v>
      </c>
      <c r="AK45" s="33">
        <f>F45*AC45</f>
        <v>0</v>
      </c>
      <c r="AL45" s="34" t="s">
        <v>140</v>
      </c>
      <c r="AM45" s="34" t="s">
        <v>145</v>
      </c>
      <c r="AN45" s="28" t="s">
        <v>146</v>
      </c>
    </row>
    <row r="46" spans="3:10" ht="12.75">
      <c r="C46" s="17" t="s">
        <v>27</v>
      </c>
      <c r="D46" s="75" t="s">
        <v>94</v>
      </c>
      <c r="E46" s="76"/>
      <c r="F46" s="76"/>
      <c r="G46" s="76"/>
      <c r="H46" s="76"/>
      <c r="I46" s="76"/>
      <c r="J46" s="76"/>
    </row>
    <row r="47" spans="1:40" ht="12.75">
      <c r="A47" s="7" t="s">
        <v>22</v>
      </c>
      <c r="B47" s="7"/>
      <c r="C47" s="7" t="s">
        <v>50</v>
      </c>
      <c r="D47" s="7" t="s">
        <v>95</v>
      </c>
      <c r="E47" s="7" t="s">
        <v>103</v>
      </c>
      <c r="F47" s="23">
        <v>150</v>
      </c>
      <c r="G47" s="127"/>
      <c r="H47" s="23">
        <f>ROUND(F47*AB47,2)</f>
        <v>0</v>
      </c>
      <c r="I47" s="23">
        <f>J47-H47</f>
        <v>0</v>
      </c>
      <c r="J47" s="23">
        <f>ROUND(F47*G47,2)</f>
        <v>0</v>
      </c>
      <c r="K47" s="30" t="s">
        <v>121</v>
      </c>
      <c r="L47" s="23">
        <f>IF(K47="5",I47,0)</f>
        <v>0</v>
      </c>
      <c r="W47" s="23">
        <f>IF(AA47=0,J47,0)</f>
        <v>0</v>
      </c>
      <c r="X47" s="23">
        <f>IF(AA47=15,J47,0)</f>
        <v>0</v>
      </c>
      <c r="Y47" s="23">
        <f>IF(AA47=21,J47,0)</f>
        <v>0</v>
      </c>
      <c r="AA47" s="33">
        <v>21</v>
      </c>
      <c r="AB47" s="33">
        <f>G47*1</f>
        <v>0</v>
      </c>
      <c r="AC47" s="33">
        <f>G47*(1-1)</f>
        <v>0</v>
      </c>
      <c r="AJ47" s="33">
        <f>F47*AB47</f>
        <v>0</v>
      </c>
      <c r="AK47" s="33">
        <f>F47*AC47</f>
        <v>0</v>
      </c>
      <c r="AL47" s="34" t="s">
        <v>140</v>
      </c>
      <c r="AM47" s="34" t="s">
        <v>145</v>
      </c>
      <c r="AN47" s="28" t="s">
        <v>146</v>
      </c>
    </row>
    <row r="48" spans="3:10" ht="12.75">
      <c r="C48" s="17" t="s">
        <v>27</v>
      </c>
      <c r="D48" s="75" t="s">
        <v>96</v>
      </c>
      <c r="E48" s="76"/>
      <c r="F48" s="76"/>
      <c r="G48" s="76"/>
      <c r="H48" s="76"/>
      <c r="I48" s="76"/>
      <c r="J48" s="76"/>
    </row>
    <row r="49" spans="1:40" ht="12.75">
      <c r="A49" s="7" t="s">
        <v>23</v>
      </c>
      <c r="B49" s="7"/>
      <c r="C49" s="7" t="s">
        <v>51</v>
      </c>
      <c r="D49" s="7" t="s">
        <v>97</v>
      </c>
      <c r="E49" s="7" t="s">
        <v>104</v>
      </c>
      <c r="F49" s="23">
        <v>1040</v>
      </c>
      <c r="G49" s="127"/>
      <c r="H49" s="23">
        <f>ROUND(F49*AB49,2)</f>
        <v>0</v>
      </c>
      <c r="I49" s="23">
        <f>J49-H49</f>
        <v>0</v>
      </c>
      <c r="J49" s="23">
        <f>ROUND(F49*G49,2)</f>
        <v>0</v>
      </c>
      <c r="K49" s="30" t="s">
        <v>121</v>
      </c>
      <c r="L49" s="23">
        <f>IF(K49="5",I49,0)</f>
        <v>0</v>
      </c>
      <c r="W49" s="23">
        <f>IF(AA49=0,J49,0)</f>
        <v>0</v>
      </c>
      <c r="X49" s="23">
        <f>IF(AA49=15,J49,0)</f>
        <v>0</v>
      </c>
      <c r="Y49" s="23">
        <f>IF(AA49=21,J49,0)</f>
        <v>0</v>
      </c>
      <c r="AA49" s="33">
        <v>21</v>
      </c>
      <c r="AB49" s="33">
        <f>G49*1</f>
        <v>0</v>
      </c>
      <c r="AC49" s="33">
        <f>G49*(1-1)</f>
        <v>0</v>
      </c>
      <c r="AJ49" s="33">
        <f>F49*AB49</f>
        <v>0</v>
      </c>
      <c r="AK49" s="33">
        <f>F49*AC49</f>
        <v>0</v>
      </c>
      <c r="AL49" s="34" t="s">
        <v>140</v>
      </c>
      <c r="AM49" s="34" t="s">
        <v>145</v>
      </c>
      <c r="AN49" s="28" t="s">
        <v>146</v>
      </c>
    </row>
    <row r="50" spans="1:40" ht="12.75">
      <c r="A50" s="7" t="s">
        <v>24</v>
      </c>
      <c r="B50" s="7"/>
      <c r="C50" s="7" t="s">
        <v>52</v>
      </c>
      <c r="D50" s="7" t="s">
        <v>98</v>
      </c>
      <c r="E50" s="7" t="s">
        <v>107</v>
      </c>
      <c r="F50" s="23">
        <v>8</v>
      </c>
      <c r="G50" s="127"/>
      <c r="H50" s="23">
        <f>ROUND(F50*AB50,2)</f>
        <v>0</v>
      </c>
      <c r="I50" s="23">
        <f>J50-H50</f>
        <v>0</v>
      </c>
      <c r="J50" s="23">
        <f>ROUND(F50*G50,2)</f>
        <v>0</v>
      </c>
      <c r="K50" s="30" t="s">
        <v>121</v>
      </c>
      <c r="L50" s="23">
        <f>IF(K50="5",I50,0)</f>
        <v>0</v>
      </c>
      <c r="W50" s="23">
        <f>IF(AA50=0,J50,0)</f>
        <v>0</v>
      </c>
      <c r="X50" s="23">
        <f>IF(AA50=15,J50,0)</f>
        <v>0</v>
      </c>
      <c r="Y50" s="23">
        <f>IF(AA50=21,J50,0)</f>
        <v>0</v>
      </c>
      <c r="AA50" s="33">
        <v>21</v>
      </c>
      <c r="AB50" s="33">
        <f>G50*1</f>
        <v>0</v>
      </c>
      <c r="AC50" s="33">
        <f>G50*(1-1)</f>
        <v>0</v>
      </c>
      <c r="AJ50" s="33">
        <f>F50*AB50</f>
        <v>0</v>
      </c>
      <c r="AK50" s="33">
        <f>F50*AC50</f>
        <v>0</v>
      </c>
      <c r="AL50" s="34" t="s">
        <v>140</v>
      </c>
      <c r="AM50" s="34" t="s">
        <v>145</v>
      </c>
      <c r="AN50" s="28" t="s">
        <v>146</v>
      </c>
    </row>
    <row r="51" spans="1:40" ht="12.75">
      <c r="A51" s="7" t="s">
        <v>25</v>
      </c>
      <c r="B51" s="7"/>
      <c r="C51" s="7" t="s">
        <v>53</v>
      </c>
      <c r="D51" s="7" t="s">
        <v>99</v>
      </c>
      <c r="E51" s="7" t="s">
        <v>106</v>
      </c>
      <c r="F51" s="23">
        <v>20</v>
      </c>
      <c r="G51" s="127"/>
      <c r="H51" s="23">
        <f>ROUND(F51*AB51,2)</f>
        <v>0</v>
      </c>
      <c r="I51" s="23">
        <f>J51-H51</f>
        <v>0</v>
      </c>
      <c r="J51" s="23">
        <f>ROUND(F51*G51,2)</f>
        <v>0</v>
      </c>
      <c r="K51" s="30" t="s">
        <v>121</v>
      </c>
      <c r="L51" s="23">
        <f>IF(K51="5",I51,0)</f>
        <v>0</v>
      </c>
      <c r="W51" s="23">
        <f>IF(AA51=0,J51,0)</f>
        <v>0</v>
      </c>
      <c r="X51" s="23">
        <f>IF(AA51=15,J51,0)</f>
        <v>0</v>
      </c>
      <c r="Y51" s="23">
        <f>IF(AA51=21,J51,0)</f>
        <v>0</v>
      </c>
      <c r="AA51" s="33">
        <v>21</v>
      </c>
      <c r="AB51" s="33">
        <f>G51*1</f>
        <v>0</v>
      </c>
      <c r="AC51" s="33">
        <f>G51*(1-1)</f>
        <v>0</v>
      </c>
      <c r="AJ51" s="33">
        <f>F51*AB51</f>
        <v>0</v>
      </c>
      <c r="AK51" s="33">
        <f>F51*AC51</f>
        <v>0</v>
      </c>
      <c r="AL51" s="34" t="s">
        <v>140</v>
      </c>
      <c r="AM51" s="34" t="s">
        <v>145</v>
      </c>
      <c r="AN51" s="28" t="s">
        <v>146</v>
      </c>
    </row>
    <row r="52" spans="3:10" ht="12.75">
      <c r="C52" s="17" t="s">
        <v>27</v>
      </c>
      <c r="D52" s="75" t="s">
        <v>100</v>
      </c>
      <c r="E52" s="76"/>
      <c r="F52" s="76"/>
      <c r="G52" s="76"/>
      <c r="H52" s="76"/>
      <c r="I52" s="76"/>
      <c r="J52" s="76"/>
    </row>
    <row r="53" spans="1:40" ht="12.75">
      <c r="A53" s="8" t="s">
        <v>26</v>
      </c>
      <c r="B53" s="8"/>
      <c r="C53" s="8" t="s">
        <v>54</v>
      </c>
      <c r="D53" s="8" t="s">
        <v>101</v>
      </c>
      <c r="E53" s="8" t="s">
        <v>108</v>
      </c>
      <c r="F53" s="24">
        <v>675.52812</v>
      </c>
      <c r="G53" s="128"/>
      <c r="H53" s="24">
        <f>ROUND(F53*AB53,2)</f>
        <v>0</v>
      </c>
      <c r="I53" s="24">
        <f>J53-H53</f>
        <v>0</v>
      </c>
      <c r="J53" s="24">
        <f>ROUND(F53*G53,2)</f>
        <v>0</v>
      </c>
      <c r="K53" s="29" t="s">
        <v>11</v>
      </c>
      <c r="L53" s="22">
        <f>IF(K53="5",I53,0)</f>
        <v>0</v>
      </c>
      <c r="W53" s="22">
        <f>IF(AA53=0,J53,0)</f>
        <v>0</v>
      </c>
      <c r="X53" s="22">
        <f>IF(AA53=15,J53,0)</f>
        <v>0</v>
      </c>
      <c r="Y53" s="22">
        <f>IF(AA53=21,J53,0)</f>
        <v>0</v>
      </c>
      <c r="AA53" s="33">
        <v>21</v>
      </c>
      <c r="AB53" s="33">
        <f>G53*0</f>
        <v>0</v>
      </c>
      <c r="AC53" s="33">
        <f>G53*(1-0)</f>
        <v>0</v>
      </c>
      <c r="AJ53" s="33">
        <f>F53*AB53</f>
        <v>0</v>
      </c>
      <c r="AK53" s="33">
        <f>F53*AC53</f>
        <v>0</v>
      </c>
      <c r="AL53" s="34" t="s">
        <v>140</v>
      </c>
      <c r="AM53" s="34" t="s">
        <v>145</v>
      </c>
      <c r="AN53" s="28" t="s">
        <v>146</v>
      </c>
    </row>
    <row r="54" spans="1:25" ht="12.75">
      <c r="A54" s="9"/>
      <c r="B54" s="9"/>
      <c r="C54" s="9"/>
      <c r="D54" s="9"/>
      <c r="E54" s="9"/>
      <c r="F54" s="9"/>
      <c r="G54" s="9"/>
      <c r="H54" s="79" t="s">
        <v>114</v>
      </c>
      <c r="I54" s="80"/>
      <c r="J54" s="37">
        <f>J12+J15+J23+J31+J34+J37+J39+J44</f>
        <v>0</v>
      </c>
      <c r="W54" s="38">
        <f>SUM(W13:W53)</f>
        <v>0</v>
      </c>
      <c r="X54" s="38">
        <f>SUM(X13:X53)</f>
        <v>0</v>
      </c>
      <c r="Y54" s="38">
        <f>SUM(Y13:Y53)</f>
        <v>0</v>
      </c>
    </row>
    <row r="55" ht="11.25" customHeight="1">
      <c r="A55" s="10" t="s">
        <v>27</v>
      </c>
    </row>
    <row r="56" spans="1:10" ht="409.5" customHeight="1" hidden="1">
      <c r="A56" s="65"/>
      <c r="B56" s="59"/>
      <c r="C56" s="59"/>
      <c r="D56" s="59"/>
      <c r="E56" s="59"/>
      <c r="F56" s="59"/>
      <c r="G56" s="59"/>
      <c r="H56" s="59"/>
      <c r="I56" s="59"/>
      <c r="J56" s="59"/>
    </row>
  </sheetData>
  <sheetProtection password="DF52" sheet="1" objects="1" scenarios="1"/>
  <mergeCells count="42">
    <mergeCell ref="G4:J5"/>
    <mergeCell ref="G6:J7"/>
    <mergeCell ref="G8:J9"/>
    <mergeCell ref="A1:J1"/>
    <mergeCell ref="D48:J48"/>
    <mergeCell ref="D52:J52"/>
    <mergeCell ref="H54:I54"/>
    <mergeCell ref="A56:J56"/>
    <mergeCell ref="D41:J41"/>
    <mergeCell ref="D43:J43"/>
    <mergeCell ref="D44:G44"/>
    <mergeCell ref="D46:J46"/>
    <mergeCell ref="D34:G34"/>
    <mergeCell ref="D36:J36"/>
    <mergeCell ref="D37:G37"/>
    <mergeCell ref="D39:G39"/>
    <mergeCell ref="D28:J28"/>
    <mergeCell ref="D30:J30"/>
    <mergeCell ref="D31:G31"/>
    <mergeCell ref="D33:J33"/>
    <mergeCell ref="D19:J19"/>
    <mergeCell ref="D21:J21"/>
    <mergeCell ref="D23:G23"/>
    <mergeCell ref="D25:J25"/>
    <mergeCell ref="D12:G12"/>
    <mergeCell ref="D14:J14"/>
    <mergeCell ref="D15:G15"/>
    <mergeCell ref="D17:J17"/>
    <mergeCell ref="F8:F9"/>
    <mergeCell ref="H10:J10"/>
    <mergeCell ref="A8:C9"/>
    <mergeCell ref="D8:D9"/>
    <mergeCell ref="F4:F5"/>
    <mergeCell ref="A6:C7"/>
    <mergeCell ref="D6:D7"/>
    <mergeCell ref="F6:F7"/>
    <mergeCell ref="A4:C5"/>
    <mergeCell ref="D4:D5"/>
    <mergeCell ref="A2:C3"/>
    <mergeCell ref="D2:D3"/>
    <mergeCell ref="F2:F3"/>
    <mergeCell ref="G2:J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81" t="s">
        <v>147</v>
      </c>
      <c r="B1" s="82"/>
      <c r="C1" s="82"/>
      <c r="D1" s="82"/>
      <c r="E1" s="82"/>
      <c r="F1" s="82"/>
      <c r="G1" s="82"/>
      <c r="H1" s="82"/>
      <c r="I1" s="82"/>
    </row>
    <row r="2" spans="1:10" ht="12.75">
      <c r="A2" s="56" t="s">
        <v>1</v>
      </c>
      <c r="B2" s="57"/>
      <c r="C2" s="60" t="s">
        <v>55</v>
      </c>
      <c r="D2" s="80"/>
      <c r="E2" s="62" t="s">
        <v>115</v>
      </c>
      <c r="F2" s="62" t="s">
        <v>190</v>
      </c>
      <c r="G2" s="57"/>
      <c r="H2" s="62" t="s">
        <v>186</v>
      </c>
      <c r="I2" s="83" t="s">
        <v>193</v>
      </c>
      <c r="J2" s="31"/>
    </row>
    <row r="3" spans="1:10" ht="12.75">
      <c r="A3" s="58"/>
      <c r="B3" s="59"/>
      <c r="C3" s="61"/>
      <c r="D3" s="61"/>
      <c r="E3" s="59"/>
      <c r="F3" s="59"/>
      <c r="G3" s="59"/>
      <c r="H3" s="59"/>
      <c r="I3" s="63"/>
      <c r="J3" s="31"/>
    </row>
    <row r="4" spans="1:10" ht="12.75">
      <c r="A4" s="64" t="s">
        <v>2</v>
      </c>
      <c r="B4" s="59"/>
      <c r="C4" s="65" t="s">
        <v>56</v>
      </c>
      <c r="D4" s="59"/>
      <c r="E4" s="120" t="s">
        <v>117</v>
      </c>
      <c r="F4" s="120"/>
      <c r="G4" s="123"/>
      <c r="H4" s="120" t="s">
        <v>186</v>
      </c>
      <c r="I4" s="129"/>
      <c r="J4" s="31"/>
    </row>
    <row r="5" spans="1:10" ht="12.75">
      <c r="A5" s="58"/>
      <c r="B5" s="59"/>
      <c r="C5" s="59"/>
      <c r="D5" s="59"/>
      <c r="E5" s="123"/>
      <c r="F5" s="123"/>
      <c r="G5" s="123"/>
      <c r="H5" s="123"/>
      <c r="I5" s="130"/>
      <c r="J5" s="31"/>
    </row>
    <row r="6" spans="1:10" ht="12.75">
      <c r="A6" s="64" t="s">
        <v>3</v>
      </c>
      <c r="B6" s="59"/>
      <c r="C6" s="65" t="s">
        <v>57</v>
      </c>
      <c r="D6" s="59"/>
      <c r="E6" s="65" t="s">
        <v>118</v>
      </c>
      <c r="F6" s="65" t="s">
        <v>192</v>
      </c>
      <c r="G6" s="59"/>
      <c r="H6" s="66" t="s">
        <v>188</v>
      </c>
      <c r="I6" s="86">
        <v>41892</v>
      </c>
      <c r="J6" s="31"/>
    </row>
    <row r="7" spans="1:10" ht="12.75">
      <c r="A7" s="58"/>
      <c r="B7" s="59"/>
      <c r="C7" s="59"/>
      <c r="D7" s="59"/>
      <c r="E7" s="85"/>
      <c r="F7" s="59"/>
      <c r="G7" s="59"/>
      <c r="H7" s="85"/>
      <c r="I7" s="87"/>
      <c r="J7" s="31"/>
    </row>
    <row r="8" spans="1:10" ht="12.75" customHeight="1">
      <c r="A8" s="64" t="s">
        <v>4</v>
      </c>
      <c r="B8" s="59"/>
      <c r="C8" s="65">
        <v>8233221</v>
      </c>
      <c r="D8" s="59"/>
      <c r="E8" s="66" t="s">
        <v>187</v>
      </c>
      <c r="F8" s="59">
        <v>20</v>
      </c>
      <c r="G8" s="59"/>
      <c r="H8" s="116"/>
      <c r="I8" s="117"/>
      <c r="J8" s="31"/>
    </row>
    <row r="9" spans="1:10" ht="12.75">
      <c r="A9" s="84"/>
      <c r="B9" s="85"/>
      <c r="C9" s="85"/>
      <c r="D9" s="85"/>
      <c r="E9" s="59"/>
      <c r="F9" s="59"/>
      <c r="G9" s="59"/>
      <c r="H9" s="118"/>
      <c r="I9" s="119"/>
      <c r="J9" s="31"/>
    </row>
    <row r="10" spans="1:9" ht="23.25" customHeight="1">
      <c r="A10" s="88" t="s">
        <v>148</v>
      </c>
      <c r="B10" s="89"/>
      <c r="C10" s="89"/>
      <c r="D10" s="89"/>
      <c r="E10" s="89"/>
      <c r="F10" s="89"/>
      <c r="G10" s="89"/>
      <c r="H10" s="89"/>
      <c r="I10" s="89"/>
    </row>
    <row r="11" spans="1:10" ht="26.25" customHeight="1">
      <c r="A11" s="39" t="s">
        <v>149</v>
      </c>
      <c r="B11" s="90" t="s">
        <v>160</v>
      </c>
      <c r="C11" s="91"/>
      <c r="D11" s="39" t="s">
        <v>162</v>
      </c>
      <c r="E11" s="90" t="s">
        <v>171</v>
      </c>
      <c r="F11" s="91"/>
      <c r="G11" s="39" t="s">
        <v>172</v>
      </c>
      <c r="H11" s="90" t="s">
        <v>189</v>
      </c>
      <c r="I11" s="91"/>
      <c r="J11" s="31"/>
    </row>
    <row r="12" spans="1:10" ht="15" customHeight="1">
      <c r="A12" s="40" t="s">
        <v>150</v>
      </c>
      <c r="B12" s="45" t="s">
        <v>161</v>
      </c>
      <c r="C12" s="49">
        <f>SUM('Stavební rozpočet'!O12:O53)</f>
        <v>0</v>
      </c>
      <c r="D12" s="92" t="s">
        <v>163</v>
      </c>
      <c r="E12" s="93"/>
      <c r="F12" s="49">
        <v>0</v>
      </c>
      <c r="G12" s="92" t="s">
        <v>173</v>
      </c>
      <c r="H12" s="93"/>
      <c r="I12" s="49">
        <v>0</v>
      </c>
      <c r="J12" s="31"/>
    </row>
    <row r="13" spans="1:10" ht="15" customHeight="1">
      <c r="A13" s="41"/>
      <c r="B13" s="45" t="s">
        <v>119</v>
      </c>
      <c r="C13" s="49">
        <f>SUM('Stavební rozpočet'!P12:P53)</f>
        <v>0</v>
      </c>
      <c r="D13" s="92" t="s">
        <v>164</v>
      </c>
      <c r="E13" s="93"/>
      <c r="F13" s="49">
        <v>0</v>
      </c>
      <c r="G13" s="92" t="s">
        <v>174</v>
      </c>
      <c r="H13" s="93"/>
      <c r="I13" s="49">
        <v>0</v>
      </c>
      <c r="J13" s="31"/>
    </row>
    <row r="14" spans="1:10" ht="15" customHeight="1">
      <c r="A14" s="40" t="s">
        <v>151</v>
      </c>
      <c r="B14" s="45" t="s">
        <v>161</v>
      </c>
      <c r="C14" s="49">
        <f>SUM('Stavební rozpočet'!Q12:Q53)</f>
        <v>0</v>
      </c>
      <c r="D14" s="92" t="s">
        <v>165</v>
      </c>
      <c r="E14" s="93"/>
      <c r="F14" s="49">
        <v>0</v>
      </c>
      <c r="G14" s="92" t="s">
        <v>175</v>
      </c>
      <c r="H14" s="93"/>
      <c r="I14" s="49">
        <v>0</v>
      </c>
      <c r="J14" s="31"/>
    </row>
    <row r="15" spans="1:10" ht="15" customHeight="1">
      <c r="A15" s="41"/>
      <c r="B15" s="45" t="s">
        <v>119</v>
      </c>
      <c r="C15" s="49">
        <f>SUM('Stavební rozpočet'!R12:R53)</f>
        <v>0</v>
      </c>
      <c r="D15" s="92"/>
      <c r="E15" s="93"/>
      <c r="F15" s="50"/>
      <c r="G15" s="92" t="s">
        <v>176</v>
      </c>
      <c r="H15" s="93"/>
      <c r="I15" s="49">
        <v>0</v>
      </c>
      <c r="J15" s="31"/>
    </row>
    <row r="16" spans="1:10" ht="15" customHeight="1">
      <c r="A16" s="40" t="s">
        <v>152</v>
      </c>
      <c r="B16" s="45" t="s">
        <v>161</v>
      </c>
      <c r="C16" s="49">
        <f>SUM('Stavební rozpočet'!S12:S53)</f>
        <v>0</v>
      </c>
      <c r="D16" s="92"/>
      <c r="E16" s="93"/>
      <c r="F16" s="50"/>
      <c r="G16" s="92" t="s">
        <v>177</v>
      </c>
      <c r="H16" s="93"/>
      <c r="I16" s="49">
        <v>0</v>
      </c>
      <c r="J16" s="31"/>
    </row>
    <row r="17" spans="1:10" ht="15" customHeight="1">
      <c r="A17" s="41"/>
      <c r="B17" s="45" t="s">
        <v>119</v>
      </c>
      <c r="C17" s="49">
        <f>SUM('Stavební rozpočet'!T12:T53)</f>
        <v>0</v>
      </c>
      <c r="D17" s="92"/>
      <c r="E17" s="93"/>
      <c r="F17" s="50"/>
      <c r="G17" s="92" t="s">
        <v>178</v>
      </c>
      <c r="H17" s="93"/>
      <c r="I17" s="49">
        <v>0</v>
      </c>
      <c r="J17" s="31"/>
    </row>
    <row r="18" spans="1:10" ht="15" customHeight="1">
      <c r="A18" s="94" t="s">
        <v>92</v>
      </c>
      <c r="B18" s="95"/>
      <c r="C18" s="49">
        <f>SUM('Stavební rozpočet'!U12:U53)</f>
        <v>0</v>
      </c>
      <c r="D18" s="92"/>
      <c r="E18" s="93"/>
      <c r="F18" s="50"/>
      <c r="G18" s="92"/>
      <c r="H18" s="93"/>
      <c r="I18" s="50"/>
      <c r="J18" s="31"/>
    </row>
    <row r="19" spans="1:10" ht="15" customHeight="1">
      <c r="A19" s="94" t="s">
        <v>153</v>
      </c>
      <c r="B19" s="95"/>
      <c r="C19" s="49">
        <f>SUM('Stavební rozpočet'!M12:M53)</f>
        <v>0</v>
      </c>
      <c r="D19" s="92"/>
      <c r="E19" s="93"/>
      <c r="F19" s="50"/>
      <c r="G19" s="92"/>
      <c r="H19" s="93"/>
      <c r="I19" s="50"/>
      <c r="J19" s="31"/>
    </row>
    <row r="20" spans="1:10" ht="16.5" customHeight="1">
      <c r="A20" s="94" t="s">
        <v>154</v>
      </c>
      <c r="B20" s="95"/>
      <c r="C20" s="49">
        <f>SUM(C12:C19)</f>
        <v>0</v>
      </c>
      <c r="D20" s="94" t="s">
        <v>166</v>
      </c>
      <c r="E20" s="95"/>
      <c r="F20" s="49">
        <f>SUM(F12:F19)</f>
        <v>0</v>
      </c>
      <c r="G20" s="94" t="s">
        <v>179</v>
      </c>
      <c r="H20" s="95"/>
      <c r="I20" s="49">
        <f>SUM(I12:I19)</f>
        <v>0</v>
      </c>
      <c r="J20" s="31"/>
    </row>
    <row r="21" spans="1:10" ht="15" customHeight="1">
      <c r="A21" s="9"/>
      <c r="B21" s="9"/>
      <c r="C21" s="47"/>
      <c r="D21" s="94" t="s">
        <v>167</v>
      </c>
      <c r="E21" s="95"/>
      <c r="F21" s="51">
        <v>0</v>
      </c>
      <c r="G21" s="94" t="s">
        <v>180</v>
      </c>
      <c r="H21" s="95"/>
      <c r="I21" s="49">
        <v>0</v>
      </c>
      <c r="J21" s="31"/>
    </row>
    <row r="22" spans="4:9" ht="15" customHeight="1">
      <c r="D22" s="9"/>
      <c r="E22" s="9"/>
      <c r="F22" s="52"/>
      <c r="G22" s="94" t="s">
        <v>181</v>
      </c>
      <c r="H22" s="95"/>
      <c r="I22" s="54"/>
    </row>
    <row r="23" spans="6:10" ht="15" customHeight="1">
      <c r="F23" s="53"/>
      <c r="G23" s="94" t="s">
        <v>182</v>
      </c>
      <c r="H23" s="95"/>
      <c r="I23" s="49">
        <v>0</v>
      </c>
      <c r="J23" s="31"/>
    </row>
    <row r="24" spans="1:9" ht="12.75">
      <c r="A24" s="42"/>
      <c r="B24" s="42"/>
      <c r="C24" s="42"/>
      <c r="G24" s="9"/>
      <c r="H24" s="9"/>
      <c r="I24" s="9"/>
    </row>
    <row r="25" spans="1:9" ht="15" customHeight="1">
      <c r="A25" s="96" t="s">
        <v>155</v>
      </c>
      <c r="B25" s="97"/>
      <c r="C25" s="55">
        <f>SUM('Stavební rozpočet'!W12:W53)</f>
        <v>0</v>
      </c>
      <c r="D25" s="48"/>
      <c r="E25" s="42"/>
      <c r="F25" s="42"/>
      <c r="G25" s="42"/>
      <c r="H25" s="42"/>
      <c r="I25" s="42"/>
    </row>
    <row r="26" spans="1:10" ht="15" customHeight="1">
      <c r="A26" s="96" t="s">
        <v>156</v>
      </c>
      <c r="B26" s="97"/>
      <c r="C26" s="55">
        <f>SUM('Stavební rozpočet'!X12:X53)</f>
        <v>0</v>
      </c>
      <c r="D26" s="96" t="s">
        <v>168</v>
      </c>
      <c r="E26" s="97"/>
      <c r="F26" s="55">
        <f>ROUND(C26*(15/100),2)</f>
        <v>0</v>
      </c>
      <c r="G26" s="96" t="s">
        <v>183</v>
      </c>
      <c r="H26" s="97"/>
      <c r="I26" s="55">
        <f>SUM(C25:C27)</f>
        <v>0</v>
      </c>
      <c r="J26" s="31"/>
    </row>
    <row r="27" spans="1:10" ht="15" customHeight="1">
      <c r="A27" s="96" t="s">
        <v>157</v>
      </c>
      <c r="B27" s="97"/>
      <c r="C27" s="55">
        <f>SUM('Stavební rozpočet'!Y12:Y53)+(F20+I20+F21+I21+I22+I23)</f>
        <v>0</v>
      </c>
      <c r="D27" s="96" t="s">
        <v>169</v>
      </c>
      <c r="E27" s="97"/>
      <c r="F27" s="55">
        <f>ROUND(C27*(21/100),2)</f>
        <v>0</v>
      </c>
      <c r="G27" s="96" t="s">
        <v>184</v>
      </c>
      <c r="H27" s="97"/>
      <c r="I27" s="55">
        <f>SUM(F26:F27)+I26</f>
        <v>0</v>
      </c>
      <c r="J27" s="31"/>
    </row>
    <row r="28" spans="1:9" ht="12.75">
      <c r="A28" s="43"/>
      <c r="B28" s="43"/>
      <c r="C28" s="43"/>
      <c r="D28" s="43"/>
      <c r="E28" s="43"/>
      <c r="F28" s="43"/>
      <c r="G28" s="43"/>
      <c r="H28" s="43"/>
      <c r="I28" s="43"/>
    </row>
    <row r="29" spans="1:10" ht="14.25" customHeight="1">
      <c r="A29" s="98" t="s">
        <v>158</v>
      </c>
      <c r="B29" s="99"/>
      <c r="C29" s="100"/>
      <c r="D29" s="98" t="s">
        <v>170</v>
      </c>
      <c r="E29" s="99"/>
      <c r="F29" s="100"/>
      <c r="G29" s="98" t="s">
        <v>185</v>
      </c>
      <c r="H29" s="99"/>
      <c r="I29" s="100"/>
      <c r="J29" s="32"/>
    </row>
    <row r="30" spans="1:10" ht="14.25" customHeight="1">
      <c r="A30" s="101"/>
      <c r="B30" s="102"/>
      <c r="C30" s="103"/>
      <c r="D30" s="101"/>
      <c r="E30" s="102"/>
      <c r="F30" s="103"/>
      <c r="G30" s="101"/>
      <c r="H30" s="102"/>
      <c r="I30" s="103"/>
      <c r="J30" s="32"/>
    </row>
    <row r="31" spans="1:10" ht="14.25" customHeight="1">
      <c r="A31" s="101"/>
      <c r="B31" s="102"/>
      <c r="C31" s="103"/>
      <c r="D31" s="101"/>
      <c r="E31" s="102"/>
      <c r="F31" s="103"/>
      <c r="G31" s="101"/>
      <c r="H31" s="102"/>
      <c r="I31" s="103"/>
      <c r="J31" s="32"/>
    </row>
    <row r="32" spans="1:10" ht="14.25" customHeight="1">
      <c r="A32" s="101"/>
      <c r="B32" s="102"/>
      <c r="C32" s="103"/>
      <c r="D32" s="101"/>
      <c r="E32" s="102"/>
      <c r="F32" s="103"/>
      <c r="G32" s="101"/>
      <c r="H32" s="102"/>
      <c r="I32" s="103"/>
      <c r="J32" s="32"/>
    </row>
    <row r="33" spans="1:10" ht="14.25" customHeight="1">
      <c r="A33" s="104" t="s">
        <v>159</v>
      </c>
      <c r="B33" s="105"/>
      <c r="C33" s="106"/>
      <c r="D33" s="104" t="s">
        <v>159</v>
      </c>
      <c r="E33" s="105"/>
      <c r="F33" s="106"/>
      <c r="G33" s="104" t="s">
        <v>159</v>
      </c>
      <c r="H33" s="105"/>
      <c r="I33" s="106"/>
      <c r="J33" s="32"/>
    </row>
    <row r="34" spans="1:9" ht="11.25" customHeight="1">
      <c r="A34" s="44" t="s">
        <v>27</v>
      </c>
      <c r="B34" s="46"/>
      <c r="C34" s="46"/>
      <c r="D34" s="46"/>
      <c r="E34" s="46"/>
      <c r="F34" s="46"/>
      <c r="G34" s="46"/>
      <c r="H34" s="46"/>
      <c r="I34" s="46"/>
    </row>
    <row r="35" spans="1:9" ht="409.5" customHeight="1" hidden="1">
      <c r="A35" s="65"/>
      <c r="B35" s="59"/>
      <c r="C35" s="59"/>
      <c r="D35" s="59"/>
      <c r="E35" s="59"/>
      <c r="F35" s="59"/>
      <c r="G35" s="59"/>
      <c r="H35" s="59"/>
      <c r="I35" s="59"/>
    </row>
  </sheetData>
  <sheetProtection password="DF52" sheet="1" objects="1" scenarios="1"/>
  <mergeCells count="76">
    <mergeCell ref="A35:I35"/>
    <mergeCell ref="H8:I9"/>
    <mergeCell ref="A32:C32"/>
    <mergeCell ref="D32:F32"/>
    <mergeCell ref="G32:I32"/>
    <mergeCell ref="A33:C33"/>
    <mergeCell ref="D33:F33"/>
    <mergeCell ref="G33:I33"/>
    <mergeCell ref="A30:C30"/>
    <mergeCell ref="D30:F30"/>
    <mergeCell ref="G30:I30"/>
    <mergeCell ref="A31:C31"/>
    <mergeCell ref="D31:F31"/>
    <mergeCell ref="G31:I31"/>
    <mergeCell ref="A27:B27"/>
    <mergeCell ref="D27:E27"/>
    <mergeCell ref="G27:H27"/>
    <mergeCell ref="A29:C29"/>
    <mergeCell ref="D29:F29"/>
    <mergeCell ref="G29:I29"/>
    <mergeCell ref="G22:H22"/>
    <mergeCell ref="G23:H23"/>
    <mergeCell ref="A25:B25"/>
    <mergeCell ref="A26:B26"/>
    <mergeCell ref="D26:E26"/>
    <mergeCell ref="G26:H26"/>
    <mergeCell ref="A20:B20"/>
    <mergeCell ref="D20:E20"/>
    <mergeCell ref="G20:H20"/>
    <mergeCell ref="D21:E21"/>
    <mergeCell ref="G21:H21"/>
    <mergeCell ref="A18:B18"/>
    <mergeCell ref="D18:E18"/>
    <mergeCell ref="G18:H18"/>
    <mergeCell ref="A19:B19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D12:E12"/>
    <mergeCell ref="G12:H12"/>
    <mergeCell ref="D13:E13"/>
    <mergeCell ref="G13:H13"/>
    <mergeCell ref="A10:I10"/>
    <mergeCell ref="B11:C11"/>
    <mergeCell ref="E11:F11"/>
    <mergeCell ref="H11:I11"/>
    <mergeCell ref="E8:E9"/>
    <mergeCell ref="A8:B9"/>
    <mergeCell ref="C8:D9"/>
    <mergeCell ref="E6:E7"/>
    <mergeCell ref="H6:H7"/>
    <mergeCell ref="I6:I7"/>
    <mergeCell ref="F8:G9"/>
    <mergeCell ref="I4:I5"/>
    <mergeCell ref="A6:B7"/>
    <mergeCell ref="C6:D7"/>
    <mergeCell ref="E4:E5"/>
    <mergeCell ref="F6:G7"/>
    <mergeCell ref="H4:H5"/>
    <mergeCell ref="A4:B5"/>
    <mergeCell ref="C4:D5"/>
    <mergeCell ref="F4:G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miskova</cp:lastModifiedBy>
  <dcterms:created xsi:type="dcterms:W3CDTF">2014-09-23T06:23:49Z</dcterms:created>
  <dcterms:modified xsi:type="dcterms:W3CDTF">2014-09-23T06:35:17Z</dcterms:modified>
  <cp:category/>
  <cp:version/>
  <cp:contentType/>
  <cp:contentStatus/>
</cp:coreProperties>
</file>