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955"/>
  </bookViews>
  <sheets>
    <sheet name="krycí list" sheetId="4" r:id="rId1"/>
    <sheet name="SO100-KOMUNIKACE" sheetId="1" r:id="rId2"/>
    <sheet name="SO300-ODVODNĚNÍ" sheetId="3" r:id="rId3"/>
  </sheets>
  <calcPr calcId="144525"/>
</workbook>
</file>

<file path=xl/calcChain.xml><?xml version="1.0" encoding="utf-8"?>
<calcChain xmlns="http://schemas.openxmlformats.org/spreadsheetml/2006/main">
  <c r="E14" i="1" l="1"/>
  <c r="E18" i="1"/>
  <c r="E25" i="1"/>
  <c r="E22" i="1"/>
  <c r="E16" i="1"/>
  <c r="E12" i="3"/>
  <c r="E23" i="1"/>
  <c r="E8" i="3"/>
  <c r="E7" i="3"/>
  <c r="E24" i="1"/>
  <c r="E17" i="1"/>
  <c r="E13" i="1"/>
  <c r="E12" i="1"/>
  <c r="G12" i="3" l="1"/>
  <c r="G13" i="3" s="1"/>
  <c r="G8" i="3"/>
  <c r="G7" i="3"/>
  <c r="A23" i="1"/>
  <c r="A16" i="1"/>
  <c r="A17" i="1" s="1"/>
  <c r="A18" i="1" s="1"/>
  <c r="A15" i="1"/>
  <c r="G17" i="1"/>
  <c r="G14" i="1"/>
  <c r="E15" i="1"/>
  <c r="G15" i="1" s="1"/>
  <c r="G23" i="1"/>
  <c r="A24" i="1"/>
  <c r="G12" i="1"/>
  <c r="G9" i="3" l="1"/>
  <c r="G15" i="3" s="1"/>
  <c r="A8" i="1"/>
  <c r="A25" i="1" l="1"/>
  <c r="A26" i="1" s="1"/>
  <c r="A27" i="1" s="1"/>
  <c r="G27" i="1"/>
  <c r="G26" i="1"/>
  <c r="G25" i="1"/>
  <c r="G24" i="1"/>
  <c r="G22" i="1"/>
  <c r="G18" i="1"/>
  <c r="G16" i="1"/>
  <c r="G13" i="1"/>
  <c r="G8" i="1"/>
  <c r="G7" i="1"/>
  <c r="G28" i="1" l="1"/>
  <c r="G19" i="1"/>
  <c r="G9" i="1"/>
  <c r="C10" i="4" l="1"/>
  <c r="D10" i="4" s="1"/>
  <c r="G30" i="1"/>
  <c r="G31" i="1" s="1"/>
  <c r="G16" i="3" l="1"/>
  <c r="C9" i="4"/>
  <c r="D9" i="4" s="1"/>
  <c r="D6" i="4" s="1"/>
  <c r="D5" i="4" l="1"/>
</calcChain>
</file>

<file path=xl/sharedStrings.xml><?xml version="1.0" encoding="utf-8"?>
<sst xmlns="http://schemas.openxmlformats.org/spreadsheetml/2006/main" count="117" uniqueCount="78">
  <si>
    <t>Stavba :</t>
  </si>
  <si>
    <t>číslo a název SO:</t>
  </si>
  <si>
    <t>Poř.</t>
  </si>
  <si>
    <t>Kód</t>
  </si>
  <si>
    <t>Název položky</t>
  </si>
  <si>
    <t>Měrná</t>
  </si>
  <si>
    <t>Počet</t>
  </si>
  <si>
    <t>CENA</t>
  </si>
  <si>
    <t>č.pol.</t>
  </si>
  <si>
    <t>položky</t>
  </si>
  <si>
    <t>jednotka</t>
  </si>
  <si>
    <t>jednotek</t>
  </si>
  <si>
    <t>jednotková</t>
  </si>
  <si>
    <t>celkem</t>
  </si>
  <si>
    <t>2</t>
  </si>
  <si>
    <t>3</t>
  </si>
  <si>
    <t>Všeobecné konstrukce a práce</t>
  </si>
  <si>
    <t>Zemní práce</t>
  </si>
  <si>
    <t xml:space="preserve">M3        </t>
  </si>
  <si>
    <t>03100</t>
  </si>
  <si>
    <t>KPL</t>
  </si>
  <si>
    <t>ZAŘÍZENÍ STAVENIŠTĚ - ZŘÍZENÍ, PROVOZ, DEMONTÁŽ 
zařízení staveniště, oplocení, výstražné značení
1=1</t>
  </si>
  <si>
    <t xml:space="preserve">03730 </t>
  </si>
  <si>
    <t>173103</t>
  </si>
  <si>
    <t xml:space="preserve">18120 </t>
  </si>
  <si>
    <t xml:space="preserve">M2         </t>
  </si>
  <si>
    <t>Komunikace</t>
  </si>
  <si>
    <t>M3</t>
  </si>
  <si>
    <t>574A03</t>
  </si>
  <si>
    <t>574E06</t>
  </si>
  <si>
    <t xml:space="preserve">572111 </t>
  </si>
  <si>
    <t>M2</t>
  </si>
  <si>
    <t>572211</t>
  </si>
  <si>
    <t>SO 100 - Komunikace</t>
  </si>
  <si>
    <t>SO 300 - Odvodnění</t>
  </si>
  <si>
    <t>SO</t>
  </si>
  <si>
    <t>Název objektu</t>
  </si>
  <si>
    <t>Cena bez DPH</t>
  </si>
  <si>
    <t>Celková cena bez DPH</t>
  </si>
  <si>
    <t>SO100</t>
  </si>
  <si>
    <t>SO300</t>
  </si>
  <si>
    <t>Odvodnění</t>
  </si>
  <si>
    <t>Celkem bez DPH</t>
  </si>
  <si>
    <t>Celkem s DPH 21%</t>
  </si>
  <si>
    <t>Cena s DPH 21%</t>
  </si>
  <si>
    <t>Zpracoval : Ing. Jiří Šklíba</t>
  </si>
  <si>
    <t>Soupis objektů stavby :</t>
  </si>
  <si>
    <t>Celková cena s DPH 21%</t>
  </si>
  <si>
    <t>http://www.tridniky.cz/PDF/OTSKP-SPK_III_polozky_02-2014.pdf</t>
  </si>
  <si>
    <t>Položky jsou z aktuálního třídníku OTSKP-SPK platného od dne 1.2.2014</t>
  </si>
  <si>
    <t>Podrobné specifikace k obsahu jednotlivých položek jsou ke stažení na této adrese :</t>
  </si>
  <si>
    <t>POMOC PRÁCE ZAJIŠŤ NEBO ZŘÍZ OCHRANU INŽENÝRSKÝCH SÍTÍ 
vytyčení a ochrana stávajících inženýrských sítí
1=1</t>
  </si>
  <si>
    <t>Rekonstrukce ulice Frýdlantská - Chrastava</t>
  </si>
  <si>
    <t>56330a</t>
  </si>
  <si>
    <t>123833</t>
  </si>
  <si>
    <t>ODKOP PRO SPOD STAVBU SILNIC A ŽELEZNIC TŘ. II, ODVOZ DO 3KM
zemní práce - odkop svahu podél ohradníku
=0.3*(35+16)=15.3</t>
  </si>
  <si>
    <t>12110</t>
  </si>
  <si>
    <t>18230</t>
  </si>
  <si>
    <t xml:space="preserve">M3         </t>
  </si>
  <si>
    <t>Základy</t>
  </si>
  <si>
    <t>ÚPRAVA PLÁNĚ SE ZHUTNĚNÍM V HORNINĚ TŘ. II 
úprava pláně včetně vyrovnání výškových rozdílů. Míra zhutnění 45 MPa. Včetně hutnících zkoušek v počtu 3.
=395</t>
  </si>
  <si>
    <t>VOZOVKOVÉ VRSTVY ZE ŠTĚRKODRTI 
konstrukční vrstva  vozovky v tl. 150 mm, ŠDa frakce 0-63
=(0.15*395)*1.05=62.21</t>
  </si>
  <si>
    <t>ASFALTOVÝ BETON PRO OBRUSNÉ VRSTVY ACO 11 
obrusný kryt asfaltové vozovky v tl. 40 mm
=395*0.04=15.80</t>
  </si>
  <si>
    <t>INFILTRAČNÍ POSTŘIK ASFALTOVÝ DO 0,5KG/M2 
infiltrační postřik mezi stávající podkladní vrstvu vozovky a vrstvu ACP 16+
=395</t>
  </si>
  <si>
    <t>SPOJOVACÍ POSTŘIK Z ASFALTU DO 0,5KG/M2 
spojovací postřik mezi vrstvu ACP16+ a ACO 11
=395</t>
  </si>
  <si>
    <t>ASFALTOVÝ BETON PRO PODKLADNÍ VRSTVY ACP 16+, 16S 
podkladní  asfaltová vrstva vozovky v tl. 70 mm
=395*0.07*1.03=28.48</t>
  </si>
  <si>
    <t>113133</t>
  </si>
  <si>
    <t>113323</t>
  </si>
  <si>
    <t xml:space="preserve">ODSTRAN PODKL VOZOVEK A CHODNÍKŮ Z KAMENIVA NESTMEL, ODVOZ DO 3KM 
Odebrání původní konstrukce v místě vozovky.  Předpoklad průměrné tl vrstvy k debrání je 41 cm, skutečné množství se upřesní při provádění
=0.41*395=161.95
</t>
  </si>
  <si>
    <t>ODSTRANĚNÍ KRYTU VOZOVEK A CHODNÍKŮ S ASFALT POJIVEM, ODVOZ DO 3KM
Odstranění krytu stávající vozovky v ul. Frýdlantská. Předpoklad odstranění je v tl. 50 mm, skutečné množství se upřesní při provádění 
=395*0.05=19.75</t>
  </si>
  <si>
    <t>ZEMNÍ KRAJNICE A DOSYPÁVKY SE ZHUT DO 100% PS 
dosypávky podél vozovky z výkopku nebo ze zeminy vhodné k násypu
=(98.2+51.2+59.4)*0.2=41.76</t>
  </si>
  <si>
    <t>ROZPROSTŘENÍ ORNICE V ROVINĚ 
ohumusování zelených ploch v tl. 50 mm - bude použita sejmutá ornice
=113*0.05=5.65</t>
  </si>
  <si>
    <t>SEJMUTÍ ORNICE NEBO LESNÍ PŮDY
sejmutí ornice v předpokládané tl. 50 mm
=113*0.05=5.65</t>
  </si>
  <si>
    <t>HLOUBENÍ RÝH ŠÍŘ DO 2M PAŽ I NEPAŽ TŘ. II, ODVOZ DO 3KM
hloubení rýh pro zasakovací příkopy, hl. 1.2 m
=1.2*(35+34)*0.75=62.10</t>
  </si>
  <si>
    <t>ZÁSYP JAM A RÝH Z HORNIN KAMENITÝCH
zásyp zasakovacích příkopů drceným kamenivem - dodá investor stavby město Chrastava
=1.2*(35+34)*0.75=62.10</t>
  </si>
  <si>
    <t>VOZOVKOVÉ VRSTVY ZE ŠTĚRKODRTI 
srov. položka : konstrukční vrstva  vozovky, cihelný recyklát ze zdrojů investora, cena vč. dovozu a rozprostření
=(0.2*395)*1.1=86.90</t>
  </si>
  <si>
    <t>OPLÁŠTĚNÍ (ZPEVNĚNÍ) Z GEOTEXTILIE A GEOMŘÍŽOVIN
separační netkaná geotextilie 200g/m2 pro zasakovací příkopy
==2.2*(35.2+34)=151.8</t>
  </si>
  <si>
    <t>soutěžní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</si>
</sst>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49" fontId="0" fillId="0" borderId="2" xfId="0" applyNumberForma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9" fontId="0" fillId="0" borderId="5" xfId="0" applyNumberFormat="1" applyFont="1" applyBorder="1" applyAlignment="1">
      <alignment horizontal="right" vertical="top"/>
    </xf>
    <xf numFmtId="49" fontId="0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0" fontId="0" fillId="0" borderId="5" xfId="0" applyNumberFormat="1" applyFont="1" applyBorder="1" applyAlignment="1">
      <alignment vertical="top" wrapText="1"/>
    </xf>
    <xf numFmtId="49" fontId="1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" fillId="0" borderId="10" xfId="0" applyFont="1" applyBorder="1"/>
    <xf numFmtId="0" fontId="1" fillId="0" borderId="0" xfId="0" applyFont="1" applyFill="1" applyBorder="1"/>
    <xf numFmtId="0" fontId="0" fillId="0" borderId="14" xfId="0" applyBorder="1"/>
    <xf numFmtId="0" fontId="0" fillId="0" borderId="15" xfId="0" applyBorder="1"/>
    <xf numFmtId="0" fontId="1" fillId="0" borderId="15" xfId="0" applyFont="1" applyFill="1" applyBorder="1" applyAlignment="1">
      <alignment wrapText="1"/>
    </xf>
    <xf numFmtId="49" fontId="0" fillId="0" borderId="10" xfId="0" applyNumberFormat="1" applyBorder="1" applyAlignment="1">
      <alignment horizontal="right" vertical="top"/>
    </xf>
    <xf numFmtId="0" fontId="0" fillId="0" borderId="10" xfId="0" applyFont="1" applyFill="1" applyBorder="1" applyAlignment="1">
      <alignment wrapText="1"/>
    </xf>
    <xf numFmtId="0" fontId="0" fillId="0" borderId="16" xfId="0" applyBorder="1"/>
    <xf numFmtId="0" fontId="0" fillId="0" borderId="12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5" xfId="0" applyFon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Font="1" applyBorder="1" applyAlignment="1">
      <alignment horizontal="right" vertical="top" wrapText="1"/>
    </xf>
    <xf numFmtId="4" fontId="0" fillId="0" borderId="5" xfId="0" applyNumberFormat="1" applyBorder="1" applyAlignment="1">
      <alignment horizontal="right" vertical="top" wrapText="1"/>
    </xf>
    <xf numFmtId="49" fontId="2" fillId="0" borderId="16" xfId="0" applyNumberFormat="1" applyFont="1" applyBorder="1" applyAlignment="1">
      <alignment vertical="top"/>
    </xf>
    <xf numFmtId="49" fontId="2" fillId="0" borderId="10" xfId="0" applyNumberFormat="1" applyFont="1" applyBorder="1" applyAlignment="1">
      <alignment vertical="top"/>
    </xf>
    <xf numFmtId="0" fontId="0" fillId="0" borderId="16" xfId="0" applyBorder="1" applyAlignment="1">
      <alignment horizontal="right" vertical="top"/>
    </xf>
    <xf numFmtId="44" fontId="1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0" fillId="0" borderId="6" xfId="0" applyNumberFormat="1" applyBorder="1" applyAlignment="1">
      <alignment horizontal="right" vertical="top"/>
    </xf>
    <xf numFmtId="44" fontId="2" fillId="0" borderId="6" xfId="0" applyNumberFormat="1" applyFont="1" applyBorder="1" applyAlignment="1">
      <alignment horizontal="right" vertical="top"/>
    </xf>
    <xf numFmtId="44" fontId="0" fillId="0" borderId="6" xfId="0" applyNumberFormat="1" applyBorder="1" applyAlignment="1">
      <alignment horizontal="right" vertical="top" wrapText="1"/>
    </xf>
    <xf numFmtId="44" fontId="1" fillId="0" borderId="6" xfId="0" applyNumberFormat="1" applyFont="1" applyBorder="1" applyAlignment="1">
      <alignment horizontal="right" vertical="top"/>
    </xf>
    <xf numFmtId="44" fontId="0" fillId="0" borderId="13" xfId="0" applyNumberFormat="1" applyBorder="1" applyAlignment="1">
      <alignment horizontal="right" vertical="top"/>
    </xf>
    <xf numFmtId="44" fontId="1" fillId="0" borderId="11" xfId="0" applyNumberFormat="1" applyFont="1" applyBorder="1" applyAlignment="1">
      <alignment horizontal="right" vertical="top"/>
    </xf>
    <xf numFmtId="44" fontId="1" fillId="0" borderId="13" xfId="0" applyNumberFormat="1" applyFont="1" applyBorder="1" applyAlignment="1">
      <alignment horizontal="right" vertical="top"/>
    </xf>
    <xf numFmtId="0" fontId="5" fillId="0" borderId="0" xfId="0" applyFont="1"/>
    <xf numFmtId="44" fontId="0" fillId="0" borderId="9" xfId="0" applyNumberFormat="1" applyFont="1" applyBorder="1" applyAlignment="1">
      <alignment horizontal="center" vertical="top"/>
    </xf>
    <xf numFmtId="44" fontId="0" fillId="0" borderId="17" xfId="0" applyNumberFormat="1" applyBorder="1"/>
    <xf numFmtId="44" fontId="1" fillId="0" borderId="11" xfId="0" applyNumberFormat="1" applyFont="1" applyBorder="1"/>
    <xf numFmtId="2" fontId="0" fillId="0" borderId="10" xfId="0" applyNumberFormat="1" applyBorder="1" applyAlignment="1">
      <alignment horizontal="right" vertical="top"/>
    </xf>
    <xf numFmtId="4" fontId="0" fillId="0" borderId="10" xfId="0" applyNumberForma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49" fontId="2" fillId="0" borderId="18" xfId="0" applyNumberFormat="1" applyFont="1" applyBorder="1" applyAlignment="1">
      <alignment vertical="top"/>
    </xf>
    <xf numFmtId="0" fontId="6" fillId="0" borderId="0" xfId="0" applyFont="1"/>
    <xf numFmtId="0" fontId="0" fillId="0" borderId="3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3" sqref="A3"/>
    </sheetView>
  </sheetViews>
  <sheetFormatPr defaultRowHeight="15" x14ac:dyDescent="0.25"/>
  <cols>
    <col min="2" max="2" width="28" customWidth="1"/>
    <col min="3" max="3" width="14.7109375" customWidth="1"/>
    <col min="4" max="4" width="17.140625" customWidth="1"/>
  </cols>
  <sheetData>
    <row r="1" spans="1:4" ht="31.5" x14ac:dyDescent="0.5">
      <c r="A1" s="69" t="s">
        <v>52</v>
      </c>
    </row>
    <row r="2" spans="1:4" ht="21.75" customHeight="1" x14ac:dyDescent="0.3">
      <c r="A2" s="61" t="s">
        <v>77</v>
      </c>
    </row>
    <row r="3" spans="1:4" ht="15.75" x14ac:dyDescent="0.25">
      <c r="A3" s="52" t="s">
        <v>45</v>
      </c>
    </row>
    <row r="5" spans="1:4" ht="15.75" x14ac:dyDescent="0.25">
      <c r="A5" s="52" t="s">
        <v>38</v>
      </c>
      <c r="B5" s="52"/>
      <c r="C5" s="52"/>
      <c r="D5" s="53">
        <f>SUM(C9:C10)</f>
        <v>0</v>
      </c>
    </row>
    <row r="6" spans="1:4" ht="15.75" x14ac:dyDescent="0.25">
      <c r="A6" s="52" t="s">
        <v>47</v>
      </c>
      <c r="B6" s="52"/>
      <c r="C6" s="52"/>
      <c r="D6" s="53">
        <f>SUM(D9:D10)</f>
        <v>0</v>
      </c>
    </row>
    <row r="7" spans="1:4" ht="42" customHeight="1" x14ac:dyDescent="0.25">
      <c r="A7" s="52" t="s">
        <v>46</v>
      </c>
    </row>
    <row r="8" spans="1:4" x14ac:dyDescent="0.25">
      <c r="A8" t="s">
        <v>35</v>
      </c>
      <c r="B8" t="s">
        <v>36</v>
      </c>
      <c r="C8" t="s">
        <v>37</v>
      </c>
      <c r="D8" t="s">
        <v>44</v>
      </c>
    </row>
    <row r="9" spans="1:4" x14ac:dyDescent="0.25">
      <c r="A9" t="s">
        <v>39</v>
      </c>
      <c r="B9" t="s">
        <v>26</v>
      </c>
      <c r="C9" s="51">
        <f>'SO100-KOMUNIKACE'!G30</f>
        <v>0</v>
      </c>
      <c r="D9" s="51">
        <f>C9*1.21</f>
        <v>0</v>
      </c>
    </row>
    <row r="10" spans="1:4" x14ac:dyDescent="0.25">
      <c r="A10" t="s">
        <v>40</v>
      </c>
      <c r="B10" t="s">
        <v>41</v>
      </c>
      <c r="C10" s="51">
        <f>'SO300-ODVODNĚNÍ'!G15</f>
        <v>0</v>
      </c>
      <c r="D10" s="51">
        <f t="shared" ref="D10" si="0">C10*1.21</f>
        <v>0</v>
      </c>
    </row>
    <row r="13" spans="1:4" x14ac:dyDescent="0.25">
      <c r="A13" t="s">
        <v>49</v>
      </c>
    </row>
    <row r="14" spans="1:4" x14ac:dyDescent="0.25">
      <c r="A14" t="s">
        <v>50</v>
      </c>
    </row>
    <row r="15" spans="1:4" x14ac:dyDescent="0.25">
      <c r="A15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F7" sqref="F7:F27"/>
    </sheetView>
  </sheetViews>
  <sheetFormatPr defaultRowHeight="15" x14ac:dyDescent="0.25"/>
  <cols>
    <col min="2" max="2" width="9.140625" customWidth="1"/>
    <col min="3" max="3" width="55.140625" customWidth="1"/>
    <col min="4" max="4" width="8.7109375" customWidth="1"/>
    <col min="5" max="5" width="9.5703125" bestFit="1" customWidth="1"/>
    <col min="6" max="6" width="14.85546875" customWidth="1"/>
    <col min="7" max="7" width="15.7109375" customWidth="1"/>
  </cols>
  <sheetData>
    <row r="1" spans="1:7" x14ac:dyDescent="0.25">
      <c r="A1" s="3" t="s">
        <v>0</v>
      </c>
      <c r="B1" s="2"/>
      <c r="C1" s="4" t="s">
        <v>52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4" t="s">
        <v>33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0" t="s">
        <v>7</v>
      </c>
      <c r="G3" s="70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40"/>
      <c r="B6" s="16"/>
      <c r="C6" s="17" t="s">
        <v>16</v>
      </c>
      <c r="D6" s="18"/>
      <c r="E6" s="19"/>
      <c r="F6" s="19"/>
      <c r="G6" s="20"/>
    </row>
    <row r="7" spans="1:7" ht="45" x14ac:dyDescent="0.25">
      <c r="A7" s="41">
        <v>1</v>
      </c>
      <c r="B7" s="21" t="s">
        <v>19</v>
      </c>
      <c r="C7" s="22" t="s">
        <v>21</v>
      </c>
      <c r="D7" s="44" t="s">
        <v>20</v>
      </c>
      <c r="E7" s="45">
        <v>1</v>
      </c>
      <c r="F7" s="45"/>
      <c r="G7" s="54">
        <f>E7*F7</f>
        <v>0</v>
      </c>
    </row>
    <row r="8" spans="1:7" ht="60" x14ac:dyDescent="0.25">
      <c r="A8" s="41">
        <f>A7+1</f>
        <v>2</v>
      </c>
      <c r="B8" s="21" t="s">
        <v>22</v>
      </c>
      <c r="C8" s="22" t="s">
        <v>51</v>
      </c>
      <c r="D8" s="44" t="s">
        <v>20</v>
      </c>
      <c r="E8" s="45">
        <v>1</v>
      </c>
      <c r="F8" s="45"/>
      <c r="G8" s="54">
        <f>E8*F8</f>
        <v>0</v>
      </c>
    </row>
    <row r="9" spans="1:7" x14ac:dyDescent="0.25">
      <c r="A9" s="41"/>
      <c r="B9" s="21"/>
      <c r="C9" s="23" t="s">
        <v>16</v>
      </c>
      <c r="D9" s="44"/>
      <c r="E9" s="45"/>
      <c r="F9" s="45"/>
      <c r="G9" s="55">
        <f>SUM(G7:G8)</f>
        <v>0</v>
      </c>
    </row>
    <row r="10" spans="1:7" x14ac:dyDescent="0.25">
      <c r="A10" s="41"/>
      <c r="B10" s="21"/>
      <c r="C10" s="24"/>
      <c r="D10" s="44"/>
      <c r="E10" s="45"/>
      <c r="F10" s="45"/>
      <c r="G10" s="54"/>
    </row>
    <row r="11" spans="1:7" x14ac:dyDescent="0.25">
      <c r="A11" s="41"/>
      <c r="B11" s="21"/>
      <c r="C11" s="23" t="s">
        <v>17</v>
      </c>
      <c r="D11" s="44"/>
      <c r="E11" s="45"/>
      <c r="F11" s="45"/>
      <c r="G11" s="54"/>
    </row>
    <row r="12" spans="1:7" ht="90" x14ac:dyDescent="0.25">
      <c r="A12" s="41">
        <v>3</v>
      </c>
      <c r="B12" s="21" t="s">
        <v>66</v>
      </c>
      <c r="C12" s="22" t="s">
        <v>69</v>
      </c>
      <c r="D12" s="46" t="s">
        <v>18</v>
      </c>
      <c r="E12" s="47">
        <f>395*0.05</f>
        <v>19.75</v>
      </c>
      <c r="F12" s="47"/>
      <c r="G12" s="56">
        <f t="shared" ref="G12" si="0">E12*F12</f>
        <v>0</v>
      </c>
    </row>
    <row r="13" spans="1:7" ht="96" customHeight="1" x14ac:dyDescent="0.25">
      <c r="A13" s="41">
        <v>4</v>
      </c>
      <c r="B13" s="21" t="s">
        <v>67</v>
      </c>
      <c r="C13" s="22" t="s">
        <v>68</v>
      </c>
      <c r="D13" s="46" t="s">
        <v>18</v>
      </c>
      <c r="E13" s="45">
        <f>0.41*395</f>
        <v>161.94999999999999</v>
      </c>
      <c r="F13" s="45"/>
      <c r="G13" s="56">
        <f t="shared" ref="G13:G27" si="1">E13*F13</f>
        <v>0</v>
      </c>
    </row>
    <row r="14" spans="1:7" ht="45" x14ac:dyDescent="0.25">
      <c r="A14" s="41">
        <v>5</v>
      </c>
      <c r="B14" s="21" t="s">
        <v>56</v>
      </c>
      <c r="C14" s="22" t="s">
        <v>72</v>
      </c>
      <c r="D14" s="46" t="s">
        <v>18</v>
      </c>
      <c r="E14" s="45">
        <f>113*0.05</f>
        <v>5.65</v>
      </c>
      <c r="F14" s="45"/>
      <c r="G14" s="56">
        <f t="shared" si="1"/>
        <v>0</v>
      </c>
    </row>
    <row r="15" spans="1:7" ht="60" x14ac:dyDescent="0.25">
      <c r="A15" s="41">
        <f>A14+1</f>
        <v>6</v>
      </c>
      <c r="B15" s="21" t="s">
        <v>54</v>
      </c>
      <c r="C15" s="22" t="s">
        <v>55</v>
      </c>
      <c r="D15" s="46" t="s">
        <v>18</v>
      </c>
      <c r="E15" s="45">
        <f>0.3*(35+16)</f>
        <v>15.299999999999999</v>
      </c>
      <c r="F15" s="45"/>
      <c r="G15" s="56">
        <f t="shared" si="1"/>
        <v>0</v>
      </c>
    </row>
    <row r="16" spans="1:7" ht="60" x14ac:dyDescent="0.25">
      <c r="A16" s="41">
        <f t="shared" ref="A16:A18" si="2">A15+1</f>
        <v>7</v>
      </c>
      <c r="B16" s="21" t="s">
        <v>23</v>
      </c>
      <c r="C16" s="25" t="s">
        <v>70</v>
      </c>
      <c r="D16" s="46" t="s">
        <v>18</v>
      </c>
      <c r="E16" s="45">
        <f>(98.2+51.2+59.4)*0.2</f>
        <v>41.760000000000005</v>
      </c>
      <c r="F16" s="45"/>
      <c r="G16" s="54">
        <f t="shared" si="1"/>
        <v>0</v>
      </c>
    </row>
    <row r="17" spans="1:7" ht="60" x14ac:dyDescent="0.25">
      <c r="A17" s="41">
        <f t="shared" si="2"/>
        <v>8</v>
      </c>
      <c r="B17" s="21" t="s">
        <v>24</v>
      </c>
      <c r="C17" s="22" t="s">
        <v>60</v>
      </c>
      <c r="D17" s="46" t="s">
        <v>25</v>
      </c>
      <c r="E17" s="45">
        <f>395</f>
        <v>395</v>
      </c>
      <c r="F17" s="45"/>
      <c r="G17" s="54">
        <f t="shared" ref="G17" si="3">E17*F17</f>
        <v>0</v>
      </c>
    </row>
    <row r="18" spans="1:7" ht="60" x14ac:dyDescent="0.25">
      <c r="A18" s="41">
        <f t="shared" si="2"/>
        <v>9</v>
      </c>
      <c r="B18" s="21" t="s">
        <v>57</v>
      </c>
      <c r="C18" s="22" t="s">
        <v>71</v>
      </c>
      <c r="D18" s="46" t="s">
        <v>58</v>
      </c>
      <c r="E18" s="45">
        <f>113*0.05</f>
        <v>5.65</v>
      </c>
      <c r="F18" s="45"/>
      <c r="G18" s="54">
        <f t="shared" si="1"/>
        <v>0</v>
      </c>
    </row>
    <row r="19" spans="1:7" x14ac:dyDescent="0.25">
      <c r="A19" s="41"/>
      <c r="B19" s="21"/>
      <c r="C19" s="23" t="s">
        <v>17</v>
      </c>
      <c r="D19" s="46"/>
      <c r="E19" s="45"/>
      <c r="F19" s="45"/>
      <c r="G19" s="57">
        <f>SUM(G12:G18)</f>
        <v>0</v>
      </c>
    </row>
    <row r="20" spans="1:7" x14ac:dyDescent="0.25">
      <c r="A20" s="41"/>
      <c r="B20" s="21"/>
      <c r="C20" s="22"/>
      <c r="D20" s="46"/>
      <c r="E20" s="45"/>
      <c r="F20" s="45"/>
      <c r="G20" s="54"/>
    </row>
    <row r="21" spans="1:7" x14ac:dyDescent="0.25">
      <c r="A21" s="37"/>
      <c r="B21" s="38"/>
      <c r="C21" s="26" t="s">
        <v>26</v>
      </c>
      <c r="D21" s="46"/>
      <c r="E21" s="66"/>
      <c r="F21" s="38"/>
      <c r="G21" s="58"/>
    </row>
    <row r="22" spans="1:7" ht="45" x14ac:dyDescent="0.25">
      <c r="A22" s="37">
        <v>10</v>
      </c>
      <c r="B22" s="38">
        <v>56330</v>
      </c>
      <c r="C22" s="27" t="s">
        <v>61</v>
      </c>
      <c r="D22" s="46" t="s">
        <v>27</v>
      </c>
      <c r="E22" s="66">
        <f>(0.15*395)*1.05</f>
        <v>62.212500000000006</v>
      </c>
      <c r="F22" s="38"/>
      <c r="G22" s="54">
        <f t="shared" si="1"/>
        <v>0</v>
      </c>
    </row>
    <row r="23" spans="1:7" ht="60" x14ac:dyDescent="0.25">
      <c r="A23" s="37">
        <f>A22+1</f>
        <v>11</v>
      </c>
      <c r="B23" s="38" t="s">
        <v>53</v>
      </c>
      <c r="C23" s="27" t="s">
        <v>75</v>
      </c>
      <c r="D23" s="46" t="s">
        <v>27</v>
      </c>
      <c r="E23" s="66">
        <f>(0.2*395)*1.1</f>
        <v>86.9</v>
      </c>
      <c r="F23" s="38"/>
      <c r="G23" s="54">
        <f t="shared" ref="G23" si="4">E23*F23</f>
        <v>0</v>
      </c>
    </row>
    <row r="24" spans="1:7" ht="45" x14ac:dyDescent="0.25">
      <c r="A24" s="37">
        <f>A23+1</f>
        <v>12</v>
      </c>
      <c r="B24" s="38" t="s">
        <v>28</v>
      </c>
      <c r="C24" s="27" t="s">
        <v>62</v>
      </c>
      <c r="D24" s="46" t="s">
        <v>27</v>
      </c>
      <c r="E24" s="66">
        <f>395*0.04</f>
        <v>15.8</v>
      </c>
      <c r="F24" s="38"/>
      <c r="G24" s="54">
        <f t="shared" si="1"/>
        <v>0</v>
      </c>
    </row>
    <row r="25" spans="1:7" ht="45" x14ac:dyDescent="0.25">
      <c r="A25" s="37">
        <f t="shared" ref="A25:A27" si="5">A24+1</f>
        <v>13</v>
      </c>
      <c r="B25" s="34" t="s">
        <v>29</v>
      </c>
      <c r="C25" s="27" t="s">
        <v>65</v>
      </c>
      <c r="D25" s="46" t="s">
        <v>27</v>
      </c>
      <c r="E25" s="66">
        <f>395*0.07*1.03</f>
        <v>28.479500000000002</v>
      </c>
      <c r="F25" s="38"/>
      <c r="G25" s="54">
        <f t="shared" si="1"/>
        <v>0</v>
      </c>
    </row>
    <row r="26" spans="1:7" ht="60" x14ac:dyDescent="0.25">
      <c r="A26" s="37">
        <f t="shared" si="5"/>
        <v>14</v>
      </c>
      <c r="B26" s="34" t="s">
        <v>30</v>
      </c>
      <c r="C26" s="27" t="s">
        <v>63</v>
      </c>
      <c r="D26" s="46" t="s">
        <v>31</v>
      </c>
      <c r="E26" s="66">
        <v>395</v>
      </c>
      <c r="F26" s="38"/>
      <c r="G26" s="54">
        <f t="shared" si="1"/>
        <v>0</v>
      </c>
    </row>
    <row r="27" spans="1:7" ht="45" x14ac:dyDescent="0.25">
      <c r="A27" s="37">
        <f t="shared" si="5"/>
        <v>15</v>
      </c>
      <c r="B27" s="34" t="s">
        <v>32</v>
      </c>
      <c r="C27" s="27" t="s">
        <v>64</v>
      </c>
      <c r="D27" s="46" t="s">
        <v>31</v>
      </c>
      <c r="E27" s="66">
        <v>395</v>
      </c>
      <c r="F27" s="38"/>
      <c r="G27" s="54">
        <f t="shared" si="1"/>
        <v>0</v>
      </c>
    </row>
    <row r="28" spans="1:7" x14ac:dyDescent="0.25">
      <c r="A28" s="37"/>
      <c r="B28" s="34"/>
      <c r="C28" s="26" t="s">
        <v>26</v>
      </c>
      <c r="D28" s="39"/>
      <c r="E28" s="67"/>
      <c r="F28" s="39"/>
      <c r="G28" s="57">
        <f>SUM(G22:G27)</f>
        <v>0</v>
      </c>
    </row>
    <row r="29" spans="1:7" ht="24" customHeight="1" thickBot="1" x14ac:dyDescent="0.3">
      <c r="A29" s="37"/>
      <c r="B29" s="34"/>
      <c r="C29" s="29"/>
      <c r="D29" s="39"/>
      <c r="E29" s="67"/>
      <c r="F29" s="39"/>
      <c r="G29" s="57"/>
    </row>
    <row r="30" spans="1:7" ht="21.75" customHeight="1" thickBot="1" x14ac:dyDescent="0.3">
      <c r="A30" s="42"/>
      <c r="B30" s="43"/>
      <c r="C30" s="33" t="s">
        <v>42</v>
      </c>
      <c r="D30" s="43"/>
      <c r="E30" s="43"/>
      <c r="F30" s="43"/>
      <c r="G30" s="59">
        <f>G28+G19+G9</f>
        <v>0</v>
      </c>
    </row>
    <row r="31" spans="1:7" ht="15.75" thickBot="1" x14ac:dyDescent="0.3">
      <c r="A31" s="31"/>
      <c r="B31" s="32"/>
      <c r="C31" s="33" t="s">
        <v>43</v>
      </c>
      <c r="D31" s="32"/>
      <c r="E31" s="32"/>
      <c r="F31" s="32"/>
      <c r="G31" s="59">
        <f>G30*1.21</f>
        <v>0</v>
      </c>
    </row>
    <row r="45" spans="8:8" x14ac:dyDescent="0.25">
      <c r="H45" s="28"/>
    </row>
    <row r="46" spans="8:8" x14ac:dyDescent="0.25">
      <c r="H46" s="28"/>
    </row>
    <row r="47" spans="8:8" x14ac:dyDescent="0.25">
      <c r="H47" s="28"/>
    </row>
    <row r="48" spans="8:8" x14ac:dyDescent="0.25">
      <c r="H48" s="28"/>
    </row>
    <row r="49" spans="8:8" x14ac:dyDescent="0.25">
      <c r="H49" s="28"/>
    </row>
    <row r="50" spans="8:8" x14ac:dyDescent="0.25">
      <c r="H50" s="28"/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7" sqref="F7:F12"/>
    </sheetView>
  </sheetViews>
  <sheetFormatPr defaultRowHeight="15" x14ac:dyDescent="0.25"/>
  <cols>
    <col min="3" max="3" width="55.140625" customWidth="1"/>
    <col min="4" max="4" width="8.7109375" customWidth="1"/>
    <col min="6" max="6" width="14.85546875" customWidth="1"/>
    <col min="7" max="7" width="13.7109375" customWidth="1"/>
  </cols>
  <sheetData>
    <row r="1" spans="1:7" x14ac:dyDescent="0.25">
      <c r="A1" s="3" t="s">
        <v>0</v>
      </c>
      <c r="B1" s="2"/>
      <c r="C1" s="4" t="s">
        <v>52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30" t="s">
        <v>34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0" t="s">
        <v>7</v>
      </c>
      <c r="G3" s="70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62">
        <v>7</v>
      </c>
    </row>
    <row r="6" spans="1:7" x14ac:dyDescent="0.25">
      <c r="A6" s="40"/>
      <c r="B6" s="50"/>
      <c r="C6" s="48" t="s">
        <v>17</v>
      </c>
      <c r="D6" s="36"/>
      <c r="E6" s="36"/>
      <c r="F6" s="36"/>
      <c r="G6" s="63"/>
    </row>
    <row r="7" spans="1:7" ht="43.5" customHeight="1" x14ac:dyDescent="0.25">
      <c r="A7" s="37">
        <v>1</v>
      </c>
      <c r="B7" s="38">
        <v>132833</v>
      </c>
      <c r="C7" s="35" t="s">
        <v>73</v>
      </c>
      <c r="D7" s="38" t="s">
        <v>27</v>
      </c>
      <c r="E7" s="65">
        <f>1.2*(35+34)*0.75</f>
        <v>62.099999999999994</v>
      </c>
      <c r="F7" s="38"/>
      <c r="G7" s="58">
        <f t="shared" ref="G7" si="0">E7*F7</f>
        <v>0</v>
      </c>
    </row>
    <row r="8" spans="1:7" ht="60.75" customHeight="1" x14ac:dyDescent="0.25">
      <c r="A8" s="37">
        <v>2</v>
      </c>
      <c r="B8" s="38">
        <v>17461</v>
      </c>
      <c r="C8" s="35" t="s">
        <v>74</v>
      </c>
      <c r="D8" s="38" t="s">
        <v>27</v>
      </c>
      <c r="E8" s="65">
        <f>1.2*(35+34)*0.75</f>
        <v>62.099999999999994</v>
      </c>
      <c r="F8" s="38"/>
      <c r="G8" s="58">
        <f t="shared" ref="G8" si="1">E8*F8</f>
        <v>0</v>
      </c>
    </row>
    <row r="9" spans="1:7" ht="15.75" customHeight="1" x14ac:dyDescent="0.25">
      <c r="A9" s="37"/>
      <c r="B9" s="38"/>
      <c r="C9" s="49" t="s">
        <v>17</v>
      </c>
      <c r="D9" s="38"/>
      <c r="E9" s="65"/>
      <c r="F9" s="38"/>
      <c r="G9" s="60">
        <f>SUM(G7:G8)</f>
        <v>0</v>
      </c>
    </row>
    <row r="10" spans="1:7" x14ac:dyDescent="0.25">
      <c r="A10" s="37"/>
      <c r="B10" s="38"/>
      <c r="C10" s="68"/>
      <c r="D10" s="38"/>
      <c r="E10" s="65"/>
      <c r="F10" s="38"/>
      <c r="G10" s="60"/>
    </row>
    <row r="11" spans="1:7" x14ac:dyDescent="0.25">
      <c r="A11" s="37"/>
      <c r="B11" s="38"/>
      <c r="C11" s="49" t="s">
        <v>59</v>
      </c>
      <c r="D11" s="38"/>
      <c r="E11" s="65"/>
      <c r="F11" s="38"/>
      <c r="G11" s="60"/>
    </row>
    <row r="12" spans="1:7" ht="45" customHeight="1" x14ac:dyDescent="0.25">
      <c r="A12" s="37">
        <v>3</v>
      </c>
      <c r="B12" s="38">
        <v>28997</v>
      </c>
      <c r="C12" s="35" t="s">
        <v>76</v>
      </c>
      <c r="D12" s="38" t="s">
        <v>31</v>
      </c>
      <c r="E12" s="65">
        <f>2.2*(35+34)</f>
        <v>151.80000000000001</v>
      </c>
      <c r="F12" s="38"/>
      <c r="G12" s="58">
        <f t="shared" ref="G12" si="2">E12*F12</f>
        <v>0</v>
      </c>
    </row>
    <row r="13" spans="1:7" x14ac:dyDescent="0.25">
      <c r="A13" s="37"/>
      <c r="B13" s="38"/>
      <c r="C13" s="49" t="s">
        <v>59</v>
      </c>
      <c r="D13" s="38"/>
      <c r="E13" s="65"/>
      <c r="F13" s="38"/>
      <c r="G13" s="60">
        <f>SUM(G12)</f>
        <v>0</v>
      </c>
    </row>
    <row r="14" spans="1:7" ht="15.75" thickBot="1" x14ac:dyDescent="0.3">
      <c r="A14" s="37"/>
      <c r="B14" s="38"/>
      <c r="C14" s="49"/>
      <c r="D14" s="38"/>
      <c r="E14" s="65"/>
      <c r="F14" s="38"/>
      <c r="G14" s="58"/>
    </row>
    <row r="15" spans="1:7" ht="15.75" thickBot="1" x14ac:dyDescent="0.3">
      <c r="A15" s="31"/>
      <c r="B15" s="32"/>
      <c r="C15" s="33" t="s">
        <v>42</v>
      </c>
      <c r="D15" s="32"/>
      <c r="E15" s="32"/>
      <c r="F15" s="32"/>
      <c r="G15" s="64">
        <f>G9+G13</f>
        <v>0</v>
      </c>
    </row>
    <row r="16" spans="1:7" ht="15.75" thickBot="1" x14ac:dyDescent="0.3">
      <c r="A16" s="31"/>
      <c r="B16" s="32"/>
      <c r="C16" s="33" t="s">
        <v>43</v>
      </c>
      <c r="D16" s="32"/>
      <c r="E16" s="32"/>
      <c r="F16" s="32"/>
      <c r="G16" s="59">
        <f>G15*1.21</f>
        <v>0</v>
      </c>
    </row>
  </sheetData>
  <mergeCells count="1">
    <mergeCell ref="F3:G3"/>
  </mergeCells>
  <pageMargins left="0.7" right="0.7" top="0.78740157499999996" bottom="0.78740157499999996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SO100-KOMUNIKACE</vt:lpstr>
      <vt:lpstr>SO300-ODVODNĚNÍ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</dc:creator>
  <cp:lastModifiedBy>carcass</cp:lastModifiedBy>
  <cp:lastPrinted>2015-05-20T06:49:27Z</cp:lastPrinted>
  <dcterms:created xsi:type="dcterms:W3CDTF">2015-04-17T12:06:55Z</dcterms:created>
  <dcterms:modified xsi:type="dcterms:W3CDTF">2015-05-23T12:04:55Z</dcterms:modified>
</cp:coreProperties>
</file>