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2981 - Přípojka" sheetId="2" r:id="rId2"/>
    <sheet name="02982 - OPZ" sheetId="3" r:id="rId3"/>
  </sheets>
  <definedNames>
    <definedName name="_xlnm.Print_Titles" localSheetId="1">'02981 - Přípojka'!$118:$118</definedName>
    <definedName name="_xlnm.Print_Titles" localSheetId="2">'02982 - OPZ'!$123:$123</definedName>
    <definedName name="_xlnm.Print_Titles" localSheetId="0">'Rekapitulace stavby'!$85:$85</definedName>
    <definedName name="_xlnm.Print_Area" localSheetId="1">'02981 - Přípojka'!$C$4:$Q$70,'02981 - Přípojka'!$C$76:$Q$102,'02981 - Přípojka'!$C$108:$Q$221</definedName>
    <definedName name="_xlnm.Print_Area" localSheetId="2">'02982 - OPZ'!$C$4:$Q$70,'02982 - OPZ'!$C$76:$Q$107,'02982 - OPZ'!$C$113:$Q$229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<sst xmlns="http://schemas.openxmlformats.org/spreadsheetml/2006/main" count="2562" uniqueCount="577">
  <si>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</si>
  <si>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</si>
  <si>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</si>
  <si>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</si>
  <si>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</si>
  <si>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</si>
  <si>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</si>
  <si>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</si>
  <si>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</si>
  <si>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</si>
  <si>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</si>
  <si>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Kód:</t>
  </si>
  <si>
    <t>0298</t>
  </si>
  <si>
    <t>Stavba:</t>
  </si>
  <si>
    <t>TJ Spartak Chrastava - plynovodní přípojka a OPZ</t>
  </si>
  <si>
    <t>0,1</t>
  </si>
  <si>
    <t>JKSO:</t>
  </si>
  <si>
    <t>CC-CZ:</t>
  </si>
  <si>
    <t>1</t>
  </si>
  <si>
    <t>Místo:</t>
  </si>
  <si>
    <t xml:space="preserve"> </t>
  </si>
  <si>
    <t>Datum:</t>
  </si>
  <si>
    <t>14.10.2015</t>
  </si>
  <si>
    <t>10</t>
  </si>
  <si>
    <t>100</t>
  </si>
  <si>
    <t>Objednavatel:</t>
  </si>
  <si>
    <t>IČ:</t>
  </si>
  <si>
    <t>DIČ:</t>
  </si>
  <si>
    <t>Zhotovitel:</t>
  </si>
  <si>
    <t>Projektant:</t>
  </si>
  <si>
    <t>Inpos-projekt, s.r.o.</t>
  </si>
  <si>
    <t>True</t>
  </si>
  <si>
    <t>Zpracovatel:</t>
  </si>
  <si>
    <t>Ing. Pařízek Jiří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</si>
  <si>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</si>
  <si>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</si>
  <si>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</si>
  <si>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</si>
  <si>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</si>
  <si>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</si>
  <si>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</si>
  <si>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</si>
  <si>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</si>
  <si>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</si>
  <si>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</si>
  <si>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</si>
  <si>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</si>
  <si>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</si>
  <si>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</si>
  <si>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</si>
  <si>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</si>
  <si>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</si>
  <si>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</si>
  <si>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</si>
  <si>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</si>
  <si>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</si>
  <si>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</si>
  <si>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</si>
  <si>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</si>
  <si>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</si>
  <si>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</si>
  <si>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</si>
  <si>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</si>
  <si>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</si>
  <si>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</si>
  <si>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</si>
  <si>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</si>
  <si>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</si>
  <si>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</si>
  <si>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</si>
  <si>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</si>
  <si>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</si>
  <si>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</si>
  <si>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</si>
  <si>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</si>
  <si>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</si>
  <si>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</si>
  <si>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{5E8A1C81-9EAB-43AD-84F3-9F3CA7025295}</t>
  </si>
  <si>
    <t>{00000000-0000-0000-0000-000000000000}</t>
  </si>
  <si>
    <t>02981</t>
  </si>
  <si>
    <t>Přípojka</t>
  </si>
  <si>
    <t>{3AF08FC8-9704-4146-948C-38831AEE1DCC}</t>
  </si>
  <si>
    <t>02982</t>
  </si>
  <si>
    <t>OPZ</t>
  </si>
  <si>
    <t>{EF4EFE9E-0484-4459-AF00-5BACB6BF5C79}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</si>
  <si>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</si>
  <si>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</si>
  <si>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</si>
  <si>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</si>
  <si>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</si>
  <si>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</si>
  <si>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</si>
  <si>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</si>
  <si>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02981 - Přípojka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</si>
  <si>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</si>
  <si>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</si>
  <si>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</si>
  <si>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</si>
  <si>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</si>
  <si>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</si>
  <si>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</si>
  <si>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</si>
  <si>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</si>
  <si>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</si>
  <si>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</si>
  <si>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</si>
  <si>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</si>
  <si>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</si>
  <si>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</si>
  <si>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</si>
  <si>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</si>
  <si>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</si>
  <si>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</si>
  <si>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</si>
  <si>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</si>
  <si>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</si>
  <si>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</si>
  <si>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</si>
  <si>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</si>
  <si>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</si>
  <si>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</si>
  <si>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</si>
  <si>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</si>
  <si>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</si>
  <si>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</si>
  <si>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</si>
  <si>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</si>
  <si>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</si>
  <si>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</si>
  <si>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113107123</t>
  </si>
  <si>
    <t>Odstranění podkladu pl do 50 m2 z kameniva drceného tl 300 mm</t>
  </si>
  <si>
    <t>m2</t>
  </si>
  <si>
    <t>4</t>
  </si>
  <si>
    <t>-1092625930</t>
  </si>
  <si>
    <t>13*1,2</t>
  </si>
  <si>
    <t>VV</t>
  </si>
  <si>
    <t>115101201</t>
  </si>
  <si>
    <t>Čerpání vody na dopravní výšku do 10 m průměrný přítok do 500 l/min</t>
  </si>
  <si>
    <t>hod</t>
  </si>
  <si>
    <t>-1916931814</t>
  </si>
  <si>
    <t>3</t>
  </si>
  <si>
    <t>115101301</t>
  </si>
  <si>
    <t>Pohotovost čerpací soupravy pro dopravní výšku do 10 m přítok do 500 l/min</t>
  </si>
  <si>
    <t>den</t>
  </si>
  <si>
    <t>902806634</t>
  </si>
  <si>
    <t>121101101</t>
  </si>
  <si>
    <t>Sejmutí ornice s přemístěním na vzdálenost do 50 m</t>
  </si>
  <si>
    <t>m3</t>
  </si>
  <si>
    <t>-1311381341</t>
  </si>
  <si>
    <t>22*1,2*0,15</t>
  </si>
  <si>
    <t>1,9*1,9*1*0,15</t>
  </si>
  <si>
    <t>3,4*1,9*1*0,15</t>
  </si>
  <si>
    <t>26,7*1,2*0,15</t>
  </si>
  <si>
    <t>Součet</t>
  </si>
  <si>
    <t>5</t>
  </si>
  <si>
    <t>12110R-101</t>
  </si>
  <si>
    <t>Sejmutí antuky s přemístěním na vzdálenost do 50 m</t>
  </si>
  <si>
    <t>963553901</t>
  </si>
  <si>
    <t>13*2,8*0,02</t>
  </si>
  <si>
    <t>6</t>
  </si>
  <si>
    <t>131303101</t>
  </si>
  <si>
    <t>Hloubení jam ručním nebo pneum nářadím v soudržných horninách tř. 4</t>
  </si>
  <si>
    <t>-1889567219</t>
  </si>
  <si>
    <t>(1,5*1,5*1+3*1,5*1)*1,85</t>
  </si>
  <si>
    <t>7</t>
  </si>
  <si>
    <t>131303109</t>
  </si>
  <si>
    <t>Příplatek za lepivost u hloubení jam ručním nebo pneum nářadím v hornině tř. 4</t>
  </si>
  <si>
    <t>-157630278</t>
  </si>
  <si>
    <t>12,49*0,3</t>
  </si>
  <si>
    <t>8</t>
  </si>
  <si>
    <t>132301201</t>
  </si>
  <si>
    <t>Hloubení rýh š do 2000 mm v hornině tř. 4 objemu do 100 m3</t>
  </si>
  <si>
    <t>922249908</t>
  </si>
  <si>
    <t>"strojní výkop rýhy ve volném terénu</t>
  </si>
  <si>
    <t>(22+26,7)*0,8*(1,25-0,15)</t>
  </si>
  <si>
    <t>9</t>
  </si>
  <si>
    <t>132301209</t>
  </si>
  <si>
    <t>Příplatek za lepivost k hloubení rýh š do 2000 mm v hornině tř. 4</t>
  </si>
  <si>
    <t>1495127387</t>
  </si>
  <si>
    <t>42,86*0,3</t>
  </si>
  <si>
    <t>132312201</t>
  </si>
  <si>
    <t>Hloubení rýh š přes 600 do 2000 mm ručním nebo pneum nářadím v soudržných horninách tř. 4</t>
  </si>
  <si>
    <t>-2076838131</t>
  </si>
  <si>
    <t>"ruční výkop rýhy v antuce</t>
  </si>
  <si>
    <t>13*0,8*0,95</t>
  </si>
  <si>
    <t>11</t>
  </si>
  <si>
    <t>132312209</t>
  </si>
  <si>
    <t>Příplatek za lepivost u hloubení rýh š do 2000 mm ručním nebo pneum nářadím v hornině tř. 4</t>
  </si>
  <si>
    <t>1861047834</t>
  </si>
  <si>
    <t>9,88*0,3</t>
  </si>
  <si>
    <t>12</t>
  </si>
  <si>
    <t>174101101</t>
  </si>
  <si>
    <t>Zásyp jam, šachet rýh nebo kolem objektů sypaninou se zhutněním</t>
  </si>
  <si>
    <t>-1930196452</t>
  </si>
  <si>
    <t>"hutněný zásyp výkopkem</t>
  </si>
  <si>
    <t>13</t>
  </si>
  <si>
    <t>181301103</t>
  </si>
  <si>
    <t>Rozprostření ornice tl vrstvy do 200 mm pl do 500 m2 v rovině nebo ve svahu do 1:5</t>
  </si>
  <si>
    <t>1546154145</t>
  </si>
  <si>
    <t>22*1,2</t>
  </si>
  <si>
    <t>1,9*1,9*1</t>
  </si>
  <si>
    <t>3,4*1,9*1</t>
  </si>
  <si>
    <t>26,7*1,2</t>
  </si>
  <si>
    <t>14</t>
  </si>
  <si>
    <t>181411131</t>
  </si>
  <si>
    <t>Založení parkového trávníku výsevem plochy do 1000 m2 v rovině a ve svahu do 1:5</t>
  </si>
  <si>
    <t>1823201527</t>
  </si>
  <si>
    <t>M</t>
  </si>
  <si>
    <t>005724100</t>
  </si>
  <si>
    <t>osivo směs travní parková</t>
  </si>
  <si>
    <t>kg</t>
  </si>
  <si>
    <t>1397829635</t>
  </si>
  <si>
    <t>16</t>
  </si>
  <si>
    <t>564761111</t>
  </si>
  <si>
    <t>Podklad z kameniva hrubého drceného vel. 32-63 mm tl 200 mm</t>
  </si>
  <si>
    <t>-551740814</t>
  </si>
  <si>
    <t>17</t>
  </si>
  <si>
    <t>564811111</t>
  </si>
  <si>
    <t>Podklad ze štěrkodrtě ŠD tl 50 mm</t>
  </si>
  <si>
    <t>-1393911795</t>
  </si>
  <si>
    <t>18</t>
  </si>
  <si>
    <t>589116113</t>
  </si>
  <si>
    <t>Kryt ploch pro tělovýchovu jedno a dvouvrstvý antukový tl do 20 mm</t>
  </si>
  <si>
    <t>-696090704</t>
  </si>
  <si>
    <t>13*2,8</t>
  </si>
  <si>
    <t>19</t>
  </si>
  <si>
    <t>589116114</t>
  </si>
  <si>
    <t>Kryt ploch pro tělovýchovu jedno a dvouvrstvý antukový tl do 50 mm</t>
  </si>
  <si>
    <t>1011161965</t>
  </si>
  <si>
    <t>20</t>
  </si>
  <si>
    <t>899722114</t>
  </si>
  <si>
    <t>Krytí potrubí z plastů výstražnou fólií z PVC 40 cm</t>
  </si>
  <si>
    <t>m</t>
  </si>
  <si>
    <t>-1207418799</t>
  </si>
  <si>
    <t>997221551</t>
  </si>
  <si>
    <t>Vodorovná doprava suti ze sypkých materiálů do 1 km</t>
  </si>
  <si>
    <t>t</t>
  </si>
  <si>
    <t>-1316212913</t>
  </si>
  <si>
    <t>22</t>
  </si>
  <si>
    <t>997221559</t>
  </si>
  <si>
    <t>Příplatek ZKD 1 km u vodorovné dopravy suti ze sypkých materiálů</t>
  </si>
  <si>
    <t>-226721793</t>
  </si>
  <si>
    <t>23</t>
  </si>
  <si>
    <t>997221611</t>
  </si>
  <si>
    <t>Nakládání suti na dopravní prostředky pro vodorovnou dopravu</t>
  </si>
  <si>
    <t>-79529877</t>
  </si>
  <si>
    <t>24</t>
  </si>
  <si>
    <t>997221855</t>
  </si>
  <si>
    <t>Poplatek za uložení odpadu z kameniva na skládce (skládkovné)</t>
  </si>
  <si>
    <t>1254654109</t>
  </si>
  <si>
    <t>25</t>
  </si>
  <si>
    <t>998222012</t>
  </si>
  <si>
    <t>Přesun hmot pro tělovýchovné plochy</t>
  </si>
  <si>
    <t>-1953463626</t>
  </si>
  <si>
    <t>26</t>
  </si>
  <si>
    <t>210800525</t>
  </si>
  <si>
    <t>Montáž měděných vodičů CY, HO5V, HO7V, NYY, YY 2,5 mm2 uložených volně</t>
  </si>
  <si>
    <t>64</t>
  </si>
  <si>
    <t>-540658863</t>
  </si>
  <si>
    <t>27</t>
  </si>
  <si>
    <t>341413035</t>
  </si>
  <si>
    <t>vodič silový s Cu jádrem CYY 2,5 mm2</t>
  </si>
  <si>
    <t>128</t>
  </si>
  <si>
    <t>1099955328</t>
  </si>
  <si>
    <t>28</t>
  </si>
  <si>
    <t>210800R-525</t>
  </si>
  <si>
    <t>Propojení signalizačního vodiče na stávající potrubí přípojky</t>
  </si>
  <si>
    <t>kpl</t>
  </si>
  <si>
    <t>-143251703</t>
  </si>
  <si>
    <t>29</t>
  </si>
  <si>
    <t>210800R-526</t>
  </si>
  <si>
    <t>Vyvedení signalizačního vodiče do poklopu</t>
  </si>
  <si>
    <t>1076491574</t>
  </si>
  <si>
    <t>30</t>
  </si>
  <si>
    <t>23008R-101</t>
  </si>
  <si>
    <t>Demontáž potrubí do šrotu do 10 kg D 108 mm, tl 4,0 mm rozřezáním včetně likvidace izolace - odvozu do šrotu</t>
  </si>
  <si>
    <t>-1335470526</t>
  </si>
  <si>
    <t>31</t>
  </si>
  <si>
    <t>23008R-102</t>
  </si>
  <si>
    <t>Demontáž uzávěru do šrotu do 10 kg D 108 mm, tl 4,0 mm  včetně likvidace izolace - odvozu do šrotu</t>
  </si>
  <si>
    <t>-1370072821</t>
  </si>
  <si>
    <t>32</t>
  </si>
  <si>
    <t>230170003</t>
  </si>
  <si>
    <t>Tlakové zkoušky těsnosti potrubí - příprava DN do 125</t>
  </si>
  <si>
    <t>sada</t>
  </si>
  <si>
    <t>-2022971714</t>
  </si>
  <si>
    <t>33</t>
  </si>
  <si>
    <t>230170013</t>
  </si>
  <si>
    <t>Tlakové zkoušky těsnosti potrubí - zkouška DN do 125</t>
  </si>
  <si>
    <t>1746315204</t>
  </si>
  <si>
    <t>34</t>
  </si>
  <si>
    <t>230200311</t>
  </si>
  <si>
    <t>Jednostranné přerušení průtoku plynu za použití balonu v ocelovém potrubí DN do 125 mm</t>
  </si>
  <si>
    <t>kus</t>
  </si>
  <si>
    <t>785889310</t>
  </si>
  <si>
    <t>35</t>
  </si>
  <si>
    <t>230201105</t>
  </si>
  <si>
    <t>Montáž trubních dílů přivařovacích  D 60,3 mm, tl stěny 2,9 mm</t>
  </si>
  <si>
    <t>1536540951</t>
  </si>
  <si>
    <t>36</t>
  </si>
  <si>
    <t>286316R-03502</t>
  </si>
  <si>
    <t>BALONOVACÍ HRDLA PRO OCEL POTRUBÍ FH ( DN 60-150 ) PN16</t>
  </si>
  <si>
    <t>ks</t>
  </si>
  <si>
    <t>1268586729</t>
  </si>
  <si>
    <t>37</t>
  </si>
  <si>
    <t>230201117</t>
  </si>
  <si>
    <t>Montáž trubních dílů přivařovacích  D 114,3 mm, tl stěny 4,0 mm</t>
  </si>
  <si>
    <t>-471349728</t>
  </si>
  <si>
    <t>38</t>
  </si>
  <si>
    <t>286141R-0312</t>
  </si>
  <si>
    <t>TR.OC.POD.SV.L , 235 NB nebo L 245 NB-PE+IZ. PN=&lt;16;114,3x3,6</t>
  </si>
  <si>
    <t>-1869446134</t>
  </si>
  <si>
    <t>39</t>
  </si>
  <si>
    <t>286422R-0430</t>
  </si>
  <si>
    <t>PŘECH.ZEM.PE-OCEL,SDR17,6(17)dn110-DN100-standard (obj. č.100213)</t>
  </si>
  <si>
    <t>-791538141</t>
  </si>
  <si>
    <t>40</t>
  </si>
  <si>
    <t>230205055</t>
  </si>
  <si>
    <t>Montáž potrubí plastového svařované na tupo nebo elektrospojkou, D 110 mm, tl. stěny  6,3 mm</t>
  </si>
  <si>
    <t>-1498094959</t>
  </si>
  <si>
    <t>41</t>
  </si>
  <si>
    <t>286R-0032</t>
  </si>
  <si>
    <t>tr. s ochr.pl. PE100, SDR 17,6(17),     Robust pipe      dn 110-tyč</t>
  </si>
  <si>
    <t>1175742225</t>
  </si>
  <si>
    <t>42</t>
  </si>
  <si>
    <t>286R-0087</t>
  </si>
  <si>
    <t>PE elektrospojka,SDR11-dn110</t>
  </si>
  <si>
    <t>-1105328153</t>
  </si>
  <si>
    <t>43</t>
  </si>
  <si>
    <t>230205255</t>
  </si>
  <si>
    <t>Montáž trubního dílu PE potrubí svařovaného na tupo nebo elektrospojkou D 110 mm, tl.stěny 6,2 mm</t>
  </si>
  <si>
    <t>2029925602</t>
  </si>
  <si>
    <t>44</t>
  </si>
  <si>
    <t>286R-0298</t>
  </si>
  <si>
    <t>KK z PE komplet sada s telesk. SDR 11/17dn 110</t>
  </si>
  <si>
    <t>-1345903504</t>
  </si>
  <si>
    <t>45</t>
  </si>
  <si>
    <t>286R-0102</t>
  </si>
  <si>
    <t>PE elektrokoleno90°,SDR11-dn110</t>
  </si>
  <si>
    <t>2048509132</t>
  </si>
  <si>
    <t>46</t>
  </si>
  <si>
    <t>286R-0110</t>
  </si>
  <si>
    <t>PE elektrokoleno45°,SDR11-dn110</t>
  </si>
  <si>
    <t>606679991</t>
  </si>
  <si>
    <t>47</t>
  </si>
  <si>
    <t>230210013</t>
  </si>
  <si>
    <t>Oprava opláštění ruční ovinem páskou za studena 2vrstvy</t>
  </si>
  <si>
    <t>-795393716</t>
  </si>
  <si>
    <t>48</t>
  </si>
  <si>
    <t>286316R-0523</t>
  </si>
  <si>
    <t>SERVIWRAP R30A  50 X 15 000</t>
  </si>
  <si>
    <t>-1216863337</t>
  </si>
  <si>
    <t>49</t>
  </si>
  <si>
    <t>230230076</t>
  </si>
  <si>
    <t>Čištění potrubí PN 38 6416 DN 200</t>
  </si>
  <si>
    <t>693577585</t>
  </si>
  <si>
    <t>50</t>
  </si>
  <si>
    <t>230230R-075</t>
  </si>
  <si>
    <t>Odplynění odstavené plynovodní přípojky</t>
  </si>
  <si>
    <t>523742327</t>
  </si>
  <si>
    <t>51</t>
  </si>
  <si>
    <t>230230R-076</t>
  </si>
  <si>
    <t>Odvzdušnění nového úseku plynovodní přípojky dle ZOV</t>
  </si>
  <si>
    <t>-415109988</t>
  </si>
  <si>
    <t>52</t>
  </si>
  <si>
    <t>230R-101</t>
  </si>
  <si>
    <t>Výchozí revize  plynovodní přípojky</t>
  </si>
  <si>
    <t>-1185600578</t>
  </si>
  <si>
    <t>53</t>
  </si>
  <si>
    <t>230R-102</t>
  </si>
  <si>
    <t>Rozpojení a zaslepení potrubí DN 100 bez přetlaku plynu</t>
  </si>
  <si>
    <t>985253002</t>
  </si>
  <si>
    <t>54</t>
  </si>
  <si>
    <t>286316R-03367</t>
  </si>
  <si>
    <t>PŘESUVKA SCHUCK SMU PN 16 DN 100/108</t>
  </si>
  <si>
    <t>256</t>
  </si>
  <si>
    <t>-547914010</t>
  </si>
  <si>
    <t>55</t>
  </si>
  <si>
    <t>286316R-0345</t>
  </si>
  <si>
    <t>DNO KLENUTÉ, PN=&lt;16; 108,0X3,6</t>
  </si>
  <si>
    <t>319323568</t>
  </si>
  <si>
    <t>56</t>
  </si>
  <si>
    <t>230R-103</t>
  </si>
  <si>
    <t>Propojení potrubí DN 100 bez přetlaku plynu</t>
  </si>
  <si>
    <t>-12961239</t>
  </si>
  <si>
    <t>57</t>
  </si>
  <si>
    <t>286316R-03368</t>
  </si>
  <si>
    <t>PŘESUVKA SCHUCK SMU PN 16 DN 100/114,3</t>
  </si>
  <si>
    <t>-691261699</t>
  </si>
  <si>
    <t>58</t>
  </si>
  <si>
    <t>R-019</t>
  </si>
  <si>
    <t xml:space="preserve">Geodetické zaměření stavby </t>
  </si>
  <si>
    <t>512</t>
  </si>
  <si>
    <t>152852319</t>
  </si>
  <si>
    <t>59</t>
  </si>
  <si>
    <t>R-020</t>
  </si>
  <si>
    <t>Poplatek za zábor pozemku</t>
  </si>
  <si>
    <t>-977836306</t>
  </si>
  <si>
    <t>60</t>
  </si>
  <si>
    <t>R-021</t>
  </si>
  <si>
    <t>ZOV - těžké přejezdy a přechody pro chodce</t>
  </si>
  <si>
    <t>1570390152</t>
  </si>
  <si>
    <t>61</t>
  </si>
  <si>
    <t>R-022</t>
  </si>
  <si>
    <t>Poplatek za vytýčení sítí</t>
  </si>
  <si>
    <t>soub</t>
  </si>
  <si>
    <t>1880512112</t>
  </si>
  <si>
    <t>62</t>
  </si>
  <si>
    <t>R-023</t>
  </si>
  <si>
    <t>Zařízení staveniště</t>
  </si>
  <si>
    <t>-171291119</t>
  </si>
  <si>
    <t>63</t>
  </si>
  <si>
    <t>R-024</t>
  </si>
  <si>
    <t>Kompletační činnost</t>
  </si>
  <si>
    <t>1613295255</t>
  </si>
  <si>
    <t>02982 - OPZ</t>
  </si>
  <si>
    <t xml:space="preserve">    2 - Zakládání</t>
  </si>
  <si>
    <t xml:space="preserve">    3 - Svislé a kompletní konstrukce</t>
  </si>
  <si>
    <t xml:space="preserve">    9 - Ostatní konstrukce a práce-bourání</t>
  </si>
  <si>
    <t>PSV - Práce a dodávky PSV</t>
  </si>
  <si>
    <t xml:space="preserve">    723 - Zdravotechnika - vnitřní plynovod</t>
  </si>
  <si>
    <t xml:space="preserve">    783 - Dokončovací práce - nátěry</t>
  </si>
  <si>
    <t>1771593180</t>
  </si>
  <si>
    <t>4*1,2</t>
  </si>
  <si>
    <t>285592596</t>
  </si>
  <si>
    <t>14*1,2*0,15</t>
  </si>
  <si>
    <t>-177777665</t>
  </si>
  <si>
    <t>4*2,8*0,02</t>
  </si>
  <si>
    <t>-1045141900</t>
  </si>
  <si>
    <t>14*0,8*(1,25-0,15)</t>
  </si>
  <si>
    <t>-549069844</t>
  </si>
  <si>
    <t>12,32*0,3</t>
  </si>
  <si>
    <t>-1207344160</t>
  </si>
  <si>
    <t>4*0,8*0,95</t>
  </si>
  <si>
    <t>542387089</t>
  </si>
  <si>
    <t>3,04*0,3</t>
  </si>
  <si>
    <t>4487812</t>
  </si>
  <si>
    <t>1789755690</t>
  </si>
  <si>
    <t>14*1,2</t>
  </si>
  <si>
    <t>-1741011249</t>
  </si>
  <si>
    <t>613332908</t>
  </si>
  <si>
    <t>R-273322511</t>
  </si>
  <si>
    <t>Základ pod sloupky prefabrikovaný</t>
  </si>
  <si>
    <t>1964885075</t>
  </si>
  <si>
    <t>0,6*0,4*1*1</t>
  </si>
  <si>
    <t>R-274322711</t>
  </si>
  <si>
    <t>Vysypání sloupku pískem</t>
  </si>
  <si>
    <t>-1577461147</t>
  </si>
  <si>
    <t>0,2*1</t>
  </si>
  <si>
    <t>583373030</t>
  </si>
  <si>
    <t>štěrkopísek (Bratčice) frakce 0-8</t>
  </si>
  <si>
    <t>-1400355218</t>
  </si>
  <si>
    <t>348R-101</t>
  </si>
  <si>
    <t>Osazení prefa sloupků  pro HUP, R,PS(2PS)</t>
  </si>
  <si>
    <t>-1173765384</t>
  </si>
  <si>
    <t>590R-101</t>
  </si>
  <si>
    <t>Prefa sloupek Mach ( S 2111-HUP+RŘ)</t>
  </si>
  <si>
    <t>-1413867726</t>
  </si>
  <si>
    <t>348R-104</t>
  </si>
  <si>
    <t>Instalační rám 1 x plynoměr</t>
  </si>
  <si>
    <t>413251531</t>
  </si>
  <si>
    <t>-1271827196</t>
  </si>
  <si>
    <t>1956093589</t>
  </si>
  <si>
    <t>991962367</t>
  </si>
  <si>
    <t>4*2,8</t>
  </si>
  <si>
    <t>2105595354</t>
  </si>
  <si>
    <t>1470607571</t>
  </si>
  <si>
    <t>977151118</t>
  </si>
  <si>
    <t>Jádrové vrty diamantovými korunkami do D 100 mm do stavebních materiálů</t>
  </si>
  <si>
    <t>-1037148268</t>
  </si>
  <si>
    <t>0,5</t>
  </si>
  <si>
    <t>860747718</t>
  </si>
  <si>
    <t>1768946178</t>
  </si>
  <si>
    <t>-304662831</t>
  </si>
  <si>
    <t>1576442657</t>
  </si>
  <si>
    <t>413544068</t>
  </si>
  <si>
    <t>723150315</t>
  </si>
  <si>
    <t>Potrubí ocelové hladké černé bezešvé spojované svařováním tvářené za tepla D 108x4 mm</t>
  </si>
  <si>
    <t>409200458</t>
  </si>
  <si>
    <t>723150373</t>
  </si>
  <si>
    <t>Chránička D 159x4,5 mm</t>
  </si>
  <si>
    <t>546127282</t>
  </si>
  <si>
    <t>723150804</t>
  </si>
  <si>
    <t>Demontáž potrubí ocelové hladké svařované do D 108</t>
  </si>
  <si>
    <t>1266489316</t>
  </si>
  <si>
    <t>723190912R-079</t>
  </si>
  <si>
    <t>DN 100 - propoj</t>
  </si>
  <si>
    <t>-1313946611</t>
  </si>
  <si>
    <t>723190912R-0791</t>
  </si>
  <si>
    <t>DN 100 - odpoj</t>
  </si>
  <si>
    <t>-1145825237</t>
  </si>
  <si>
    <t>723231164</t>
  </si>
  <si>
    <t>Kohout kulový přímý G 1 PN 42 do 185°C plnoprůtokový s koulí DADO vnitřní závit těžká řada</t>
  </si>
  <si>
    <t>2129567260</t>
  </si>
  <si>
    <t>998723101</t>
  </si>
  <si>
    <t>Přesun hmot tonážní pro vnitřní plynovod v objektech v do 6 m</t>
  </si>
  <si>
    <t>-1933660026</t>
  </si>
  <si>
    <t>783425512</t>
  </si>
  <si>
    <t>Nátěry syntetické potrubí do DN 100 barva dražší lesklý povrch 1x antikorozní, 1x základní, 2x email</t>
  </si>
  <si>
    <t>-1570425696</t>
  </si>
  <si>
    <t>-1413596765</t>
  </si>
  <si>
    <t>1494862788</t>
  </si>
  <si>
    <t>741893505</t>
  </si>
  <si>
    <t>-406464525</t>
  </si>
  <si>
    <t>230201017</t>
  </si>
  <si>
    <t>Montáž plynovodů D 114,3 mm, tl stěny 4,0 mm</t>
  </si>
  <si>
    <t>2127288300</t>
  </si>
  <si>
    <t>-993877527</t>
  </si>
  <si>
    <t>230205025</t>
  </si>
  <si>
    <t>Montáž potrubí plastového svařované na tupo nebo elektrospojkou, D 32 mm, tl. stěny  3,0 mm</t>
  </si>
  <si>
    <t>-627591108</t>
  </si>
  <si>
    <t>286R-0022</t>
  </si>
  <si>
    <t>tr. s ochr.pl. PE100, SDR 11,       Robust pipe        dn 32-tyč</t>
  </si>
  <si>
    <t>-1204433787</t>
  </si>
  <si>
    <t>230205035</t>
  </si>
  <si>
    <t>Montáž potrubí plastového svařované na tupo nebo elektrospojkou, D 50 mm, tl. stěny  4,6 mm</t>
  </si>
  <si>
    <t>1925454785</t>
  </si>
  <si>
    <t>"ochranné potrubí</t>
  </si>
  <si>
    <t>1,5</t>
  </si>
  <si>
    <t>286R-0039</t>
  </si>
  <si>
    <t>Trubka PE ochranná SN 4   dn 50</t>
  </si>
  <si>
    <t>-1388518957</t>
  </si>
  <si>
    <t>-939425686</t>
  </si>
  <si>
    <t>2138360868</t>
  </si>
  <si>
    <t>-1851837063</t>
  </si>
  <si>
    <t>230205225</t>
  </si>
  <si>
    <t>Montáž trubního dílu PE potrubí svařovaného na tupo nebo elektrospojkou D 32 mm, tl.stěny 2,0 mm</t>
  </si>
  <si>
    <t>2026399701</t>
  </si>
  <si>
    <t>286R-0097</t>
  </si>
  <si>
    <t>PE elektrokoleno90°,SDR11-dn32</t>
  </si>
  <si>
    <t>-1862863018</t>
  </si>
  <si>
    <t>286422R-0449</t>
  </si>
  <si>
    <t>PŘECHODKA ZÁVIT. NADZEMNÍ PE -KOV DN 32/R 1" - 1500 mm (obj.č.100128)</t>
  </si>
  <si>
    <t>1454354131</t>
  </si>
  <si>
    <t>286422R-0439</t>
  </si>
  <si>
    <t>DRŽÁK PŘECHODKY DN 32 (obj.č. 900103)</t>
  </si>
  <si>
    <t>134676264</t>
  </si>
  <si>
    <t>286422R-0446</t>
  </si>
  <si>
    <t>ZÁMEK na přechodku pr. 32 (obj.č.900105)</t>
  </si>
  <si>
    <t>682604739</t>
  </si>
  <si>
    <t>286422R-0444</t>
  </si>
  <si>
    <t>DRŽÁK CHRÁNIĆKY NA PŔECHODKU PR. 32 (obj.č.900104)</t>
  </si>
  <si>
    <t>-966161319</t>
  </si>
  <si>
    <t>230205242</t>
  </si>
  <si>
    <t>Montáž trubního dílu PE potrubí svařovaného na tupo nebo elektrospojkou D 63 mm, tl.stěny 5,7 mm</t>
  </si>
  <si>
    <t>-1031335757</t>
  </si>
  <si>
    <t>286R-0196</t>
  </si>
  <si>
    <t>PE redukce-el.objímka,SDR11-dn63-32</t>
  </si>
  <si>
    <t>-670945216</t>
  </si>
  <si>
    <t>1060521079</t>
  </si>
  <si>
    <t>286R-0127</t>
  </si>
  <si>
    <t>PE Tkus-el.tvar-objímkový,SDR11-dn110</t>
  </si>
  <si>
    <t>-1131591489</t>
  </si>
  <si>
    <t>286R-0201</t>
  </si>
  <si>
    <t>PE redukce-el.objímka,SDR11-dn110-63</t>
  </si>
  <si>
    <t>-2009267495</t>
  </si>
  <si>
    <t>-86988671</t>
  </si>
  <si>
    <t>203066077</t>
  </si>
  <si>
    <t>893360712</t>
  </si>
  <si>
    <t>1849876726</t>
  </si>
  <si>
    <t>65</t>
  </si>
  <si>
    <t>770330291</t>
  </si>
  <si>
    <t>66</t>
  </si>
  <si>
    <t>230R-0238</t>
  </si>
  <si>
    <t>Výchozí revize OPZ</t>
  </si>
  <si>
    <t>40721894</t>
  </si>
  <si>
    <t>67</t>
  </si>
  <si>
    <t>230R-0240</t>
  </si>
  <si>
    <t>Uvedení OPZ do provozu - kotelna</t>
  </si>
  <si>
    <t>1091594269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</si>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</sst>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;\-#,##0.00"/>
    <numFmt numFmtId="173" formatCode="0.00%;\-0.00%"/>
    <numFmt numFmtId="174" formatCode="dd\.mm\.yyyy"/>
    <numFmt numFmtId="175" formatCode="#,##0.00000;\-#,##0.00000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22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ont="1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4" fontId="6" fillId="0" borderId="0" xfId="0" applyNumberFormat="1" applyFont="1" applyAlignment="1">
      <alignment horizontal="left" vertical="top"/>
    </xf>
    <xf numFmtId="0" fontId="0" fillId="0" borderId="23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72" fontId="16" fillId="0" borderId="22" xfId="0" applyNumberFormat="1" applyFont="1" applyBorder="1" applyAlignment="1">
      <alignment horizontal="right" vertical="center"/>
    </xf>
    <xf numFmtId="172" fontId="16" fillId="0" borderId="0" xfId="0" applyNumberFormat="1" applyFont="1" applyAlignment="1">
      <alignment horizontal="right" vertical="center"/>
    </xf>
    <xf numFmtId="175" fontId="16" fillId="0" borderId="0" xfId="0" applyNumberFormat="1" applyFont="1" applyAlignment="1">
      <alignment horizontal="right" vertical="center"/>
    </xf>
    <xf numFmtId="172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2" fontId="22" fillId="0" borderId="22" xfId="0" applyNumberFormat="1" applyFont="1" applyBorder="1" applyAlignment="1">
      <alignment horizontal="right" vertical="center"/>
    </xf>
    <xf numFmtId="172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172" fontId="22" fillId="0" borderId="23" xfId="0" applyNumberFormat="1" applyFont="1" applyBorder="1" applyAlignment="1">
      <alignment horizontal="right" vertical="center"/>
    </xf>
    <xf numFmtId="172" fontId="22" fillId="0" borderId="24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/>
    </xf>
    <xf numFmtId="175" fontId="22" fillId="0" borderId="25" xfId="0" applyNumberFormat="1" applyFont="1" applyBorder="1" applyAlignment="1">
      <alignment horizontal="right" vertical="center"/>
    </xf>
    <xf numFmtId="172" fontId="22" fillId="0" borderId="26" xfId="0" applyNumberFormat="1" applyFont="1" applyBorder="1" applyAlignment="1">
      <alignment horizontal="right" vertical="center"/>
    </xf>
    <xf numFmtId="0" fontId="17" fillId="19" borderId="0" xfId="0" applyFont="1" applyFill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6" fillId="19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175" fontId="26" fillId="0" borderId="20" xfId="0" applyNumberFormat="1" applyFont="1" applyBorder="1" applyAlignment="1">
      <alignment horizontal="right"/>
    </xf>
    <xf numFmtId="175" fontId="26" fillId="0" borderId="21" xfId="0" applyNumberFormat="1" applyFont="1" applyBorder="1" applyAlignment="1">
      <alignment horizontal="right"/>
    </xf>
    <xf numFmtId="172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75" fontId="24" fillId="0" borderId="0" xfId="0" applyNumberFormat="1" applyFont="1" applyAlignment="1">
      <alignment horizontal="right"/>
    </xf>
    <xf numFmtId="175" fontId="24" fillId="0" borderId="23" xfId="0" applyNumberFormat="1" applyFont="1" applyBorder="1" applyAlignment="1">
      <alignment horizontal="right"/>
    </xf>
    <xf numFmtId="172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72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5" fontId="11" fillId="0" borderId="0" xfId="0" applyNumberFormat="1" applyFont="1" applyAlignment="1">
      <alignment horizontal="right" vertical="center"/>
    </xf>
    <xf numFmtId="175" fontId="11" fillId="0" borderId="23" xfId="0" applyNumberFormat="1" applyFont="1" applyBorder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72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72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75" fontId="11" fillId="0" borderId="25" xfId="0" applyNumberFormat="1" applyFont="1" applyBorder="1" applyAlignment="1">
      <alignment horizontal="right" vertical="center"/>
    </xf>
    <xf numFmtId="175" fontId="11" fillId="0" borderId="26" xfId="0" applyNumberFormat="1" applyFont="1" applyBorder="1" applyAlignment="1">
      <alignment horizontal="right" vertical="center"/>
    </xf>
    <xf numFmtId="0" fontId="50" fillId="0" borderId="0" xfId="37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9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1" fillId="17" borderId="0" xfId="37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172" fontId="25" fillId="0" borderId="0" xfId="0" applyNumberFormat="1" applyFont="1" applyAlignment="1">
      <alignment horizontal="right" vertical="center"/>
    </xf>
    <xf numFmtId="0" fontId="6" fillId="19" borderId="31" xfId="0" applyFont="1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2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4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72" fontId="10" fillId="0" borderId="0" xfId="0" applyNumberFormat="1" applyFont="1" applyAlignment="1">
      <alignment horizontal="right" vertical="center"/>
    </xf>
    <xf numFmtId="172" fontId="11" fillId="0" borderId="0" xfId="0" applyNumberFormat="1" applyFont="1" applyAlignment="1">
      <alignment horizontal="right" vertical="center"/>
    </xf>
    <xf numFmtId="0" fontId="0" fillId="19" borderId="18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0" fontId="6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172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72" fontId="9" fillId="0" borderId="0" xfId="0" applyNumberFormat="1" applyFont="1" applyAlignment="1">
      <alignment horizontal="right" vertical="center"/>
    </xf>
    <xf numFmtId="172" fontId="1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17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72" fontId="12" fillId="0" borderId="0" xfId="0" applyNumberFormat="1" applyFont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horizontal="left" vertical="center"/>
    </xf>
    <xf numFmtId="172" fontId="7" fillId="19" borderId="18" xfId="0" applyNumberFormat="1" applyFont="1" applyFill="1" applyBorder="1" applyAlignment="1">
      <alignment horizontal="right" vertical="center"/>
    </xf>
    <xf numFmtId="0" fontId="0" fillId="19" borderId="3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72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72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72" fontId="17" fillId="19" borderId="0" xfId="0" applyNumberFormat="1" applyFont="1" applyFill="1" applyAlignment="1">
      <alignment horizontal="right" vertical="center"/>
    </xf>
    <xf numFmtId="0" fontId="0" fillId="19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72" fontId="31" fillId="0" borderId="33" xfId="0" applyNumberFormat="1" applyFont="1" applyBorder="1" applyAlignment="1">
      <alignment horizontal="right" vertical="center"/>
    </xf>
    <xf numFmtId="172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72" fontId="25" fillId="0" borderId="0" xfId="0" applyNumberFormat="1" applyFont="1" applyAlignment="1">
      <alignment horizontal="right"/>
    </xf>
    <xf numFmtId="0" fontId="51" fillId="17" borderId="0" xfId="37" applyFont="1" applyFill="1" applyAlignment="1" applyProtection="1">
      <alignment horizontal="center" vertical="center"/>
      <protection/>
    </xf>
    <xf numFmtId="172" fontId="17" fillId="0" borderId="0" xfId="0" applyNumberFormat="1" applyFont="1" applyAlignment="1">
      <alignment horizontal="righ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I19" sqref="AI19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.83203125" style="2" customWidth="1"/>
    <col min="44" max="44" width="11.5" style="1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89" width="11.5" style="2" hidden="1" customWidth="1"/>
    <col min="90" max="16384" width="11.5" style="1" customWidth="1"/>
  </cols>
  <sheetData>
    <row r="1" spans="1:256" s="3" customFormat="1" ht="21.75" customHeight="1">
      <c r="A1" s="159" t="s">
        <v>0</v>
      </c>
      <c r="B1" s="160"/>
      <c r="C1" s="160"/>
      <c r="D1" s="161" t="s">
        <v>1</v>
      </c>
      <c r="E1" s="160"/>
      <c r="F1" s="160"/>
      <c r="G1" s="160"/>
      <c r="H1" s="160"/>
      <c r="I1" s="160"/>
      <c r="J1" s="160"/>
      <c r="K1" s="162" t="s">
        <v>570</v>
      </c>
      <c r="L1" s="162"/>
      <c r="M1" s="162"/>
      <c r="N1" s="162"/>
      <c r="O1" s="162"/>
      <c r="P1" s="162"/>
      <c r="Q1" s="162"/>
      <c r="R1" s="162"/>
      <c r="S1" s="162"/>
      <c r="T1" s="160"/>
      <c r="U1" s="160"/>
      <c r="V1" s="160"/>
      <c r="W1" s="162" t="s">
        <v>571</v>
      </c>
      <c r="X1" s="162"/>
      <c r="Y1" s="162"/>
      <c r="Z1" s="162"/>
      <c r="AA1" s="162"/>
      <c r="AB1" s="162"/>
      <c r="AC1" s="162"/>
      <c r="AD1" s="162"/>
      <c r="AE1" s="162"/>
      <c r="AF1" s="162"/>
      <c r="AG1" s="160"/>
      <c r="AH1" s="16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6" t="s">
        <v>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12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8" t="s">
        <v>9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1"/>
      <c r="AS4" s="12" t="s">
        <v>10</v>
      </c>
      <c r="BS4" s="6" t="s">
        <v>6</v>
      </c>
    </row>
    <row r="5" spans="2:71" s="2" customFormat="1" ht="15" customHeight="1">
      <c r="B5" s="10"/>
      <c r="D5" s="13" t="s">
        <v>11</v>
      </c>
      <c r="K5" s="189" t="s">
        <v>12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Q5" s="11"/>
      <c r="BS5" s="6" t="s">
        <v>6</v>
      </c>
    </row>
    <row r="6" spans="2:71" s="2" customFormat="1" ht="37.5" customHeight="1">
      <c r="B6" s="10"/>
      <c r="D6" s="15" t="s">
        <v>13</v>
      </c>
      <c r="K6" s="190" t="s">
        <v>14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" t="s">
        <v>22</v>
      </c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15</v>
      </c>
    </row>
    <row r="11" spans="2:71" s="2" customFormat="1" ht="18.75" customHeight="1">
      <c r="B11" s="10"/>
      <c r="E11" s="14" t="s">
        <v>20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26</v>
      </c>
      <c r="AN13" s="14"/>
      <c r="AQ13" s="11"/>
      <c r="BS13" s="6" t="s">
        <v>15</v>
      </c>
    </row>
    <row r="14" spans="2:71" s="2" customFormat="1" ht="13.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26</v>
      </c>
      <c r="AN16" s="14"/>
      <c r="AQ16" s="11"/>
      <c r="BS16" s="6" t="s">
        <v>3</v>
      </c>
    </row>
    <row r="17" spans="2:71" ht="18.75" customHeight="1">
      <c r="B17" s="10"/>
      <c r="E17" s="14" t="s">
        <v>30</v>
      </c>
      <c r="AK17" s="16" t="s">
        <v>27</v>
      </c>
      <c r="AN17" s="14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6" t="s">
        <v>32</v>
      </c>
      <c r="AK19" s="16" t="s">
        <v>26</v>
      </c>
      <c r="AN19" s="14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3.5" customHeight="1">
      <c r="B20" s="10"/>
      <c r="E20" s="14" t="s">
        <v>33</v>
      </c>
      <c r="AK20" s="16" t="s">
        <v>27</v>
      </c>
      <c r="AN20" s="14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3.5" customHeight="1">
      <c r="B22" s="10"/>
      <c r="D22" s="16" t="s">
        <v>34</v>
      </c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3.5" customHeight="1">
      <c r="B23" s="10"/>
      <c r="E23" s="191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10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  <c r="AR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10"/>
      <c r="D26" s="18" t="s">
        <v>35</v>
      </c>
      <c r="AK26" s="192">
        <f>ROUND($AG$87,2)</f>
        <v>0</v>
      </c>
      <c r="AL26" s="187"/>
      <c r="AM26" s="187"/>
      <c r="AN26" s="187"/>
      <c r="AO26" s="187"/>
      <c r="AQ26" s="11"/>
      <c r="AR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5" customHeight="1">
      <c r="B27" s="10"/>
      <c r="D27" s="18" t="s">
        <v>36</v>
      </c>
      <c r="AK27" s="192">
        <f>ROUND($AG$91,2)</f>
        <v>0</v>
      </c>
      <c r="AL27" s="187"/>
      <c r="AM27" s="187"/>
      <c r="AN27" s="187"/>
      <c r="AO27" s="187"/>
      <c r="AQ27" s="11"/>
      <c r="AR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43" s="6" customFormat="1" ht="7.5" customHeight="1">
      <c r="B28" s="19"/>
      <c r="AQ28" s="20"/>
    </row>
    <row r="29" spans="2:43" s="6" customFormat="1" ht="26.25" customHeight="1">
      <c r="B29" s="19"/>
      <c r="D29" s="21" t="s">
        <v>37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93">
        <f>ROUND($AK$26+$AK$27,2)</f>
        <v>0</v>
      </c>
      <c r="AL29" s="194"/>
      <c r="AM29" s="194"/>
      <c r="AN29" s="194"/>
      <c r="AO29" s="194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38</v>
      </c>
      <c r="F31" s="24" t="s">
        <v>39</v>
      </c>
      <c r="L31" s="195">
        <v>0.21</v>
      </c>
      <c r="M31" s="196"/>
      <c r="N31" s="196"/>
      <c r="O31" s="196"/>
      <c r="T31" s="26" t="s">
        <v>40</v>
      </c>
      <c r="W31" s="197">
        <f>ROUND($AZ$87+SUM($CD$92:$CD$92),2)</f>
        <v>0</v>
      </c>
      <c r="X31" s="196"/>
      <c r="Y31" s="196"/>
      <c r="Z31" s="196"/>
      <c r="AA31" s="196"/>
      <c r="AB31" s="196"/>
      <c r="AC31" s="196"/>
      <c r="AD31" s="196"/>
      <c r="AE31" s="196"/>
      <c r="AK31" s="197">
        <f>ROUND($AV$87+SUM($BY$92:$BY$92),2)</f>
        <v>0</v>
      </c>
      <c r="AL31" s="196"/>
      <c r="AM31" s="196"/>
      <c r="AN31" s="196"/>
      <c r="AO31" s="196"/>
      <c r="AQ31" s="27"/>
    </row>
    <row r="32" spans="2:43" s="6" customFormat="1" ht="15" customHeight="1">
      <c r="B32" s="23"/>
      <c r="F32" s="24" t="s">
        <v>41</v>
      </c>
      <c r="L32" s="195">
        <v>0.15</v>
      </c>
      <c r="M32" s="196"/>
      <c r="N32" s="196"/>
      <c r="O32" s="196"/>
      <c r="T32" s="26" t="s">
        <v>40</v>
      </c>
      <c r="W32" s="197">
        <f>ROUND($BA$87+SUM($CE$92:$CE$92),2)</f>
        <v>0</v>
      </c>
      <c r="X32" s="196"/>
      <c r="Y32" s="196"/>
      <c r="Z32" s="196"/>
      <c r="AA32" s="196"/>
      <c r="AB32" s="196"/>
      <c r="AC32" s="196"/>
      <c r="AD32" s="196"/>
      <c r="AE32" s="196"/>
      <c r="AK32" s="197">
        <f>ROUND($AW$87+SUM($BZ$92:$BZ$92),2)</f>
        <v>0</v>
      </c>
      <c r="AL32" s="196"/>
      <c r="AM32" s="196"/>
      <c r="AN32" s="196"/>
      <c r="AO32" s="196"/>
      <c r="AQ32" s="27"/>
    </row>
    <row r="33" spans="2:43" s="6" customFormat="1" ht="15" customHeight="1" hidden="1">
      <c r="B33" s="23"/>
      <c r="F33" s="24" t="s">
        <v>42</v>
      </c>
      <c r="L33" s="195">
        <v>0.21</v>
      </c>
      <c r="M33" s="196"/>
      <c r="N33" s="196"/>
      <c r="O33" s="196"/>
      <c r="T33" s="26" t="s">
        <v>40</v>
      </c>
      <c r="W33" s="197">
        <f>ROUND($BB$87+SUM($CF$92:$CF$92),2)</f>
        <v>0</v>
      </c>
      <c r="X33" s="196"/>
      <c r="Y33" s="196"/>
      <c r="Z33" s="196"/>
      <c r="AA33" s="196"/>
      <c r="AB33" s="196"/>
      <c r="AC33" s="196"/>
      <c r="AD33" s="196"/>
      <c r="AE33" s="196"/>
      <c r="AK33" s="197">
        <v>0</v>
      </c>
      <c r="AL33" s="196"/>
      <c r="AM33" s="196"/>
      <c r="AN33" s="196"/>
      <c r="AO33" s="196"/>
      <c r="AQ33" s="27"/>
    </row>
    <row r="34" spans="2:43" s="6" customFormat="1" ht="15" customHeight="1" hidden="1">
      <c r="B34" s="23"/>
      <c r="F34" s="24" t="s">
        <v>43</v>
      </c>
      <c r="L34" s="195">
        <v>0.15</v>
      </c>
      <c r="M34" s="196"/>
      <c r="N34" s="196"/>
      <c r="O34" s="196"/>
      <c r="T34" s="26" t="s">
        <v>40</v>
      </c>
      <c r="W34" s="197">
        <f>ROUND($BC$87+SUM($CG$92:$CG$92),2)</f>
        <v>0</v>
      </c>
      <c r="X34" s="196"/>
      <c r="Y34" s="196"/>
      <c r="Z34" s="196"/>
      <c r="AA34" s="196"/>
      <c r="AB34" s="196"/>
      <c r="AC34" s="196"/>
      <c r="AD34" s="196"/>
      <c r="AE34" s="196"/>
      <c r="AK34" s="197">
        <v>0</v>
      </c>
      <c r="AL34" s="196"/>
      <c r="AM34" s="196"/>
      <c r="AN34" s="196"/>
      <c r="AO34" s="196"/>
      <c r="AQ34" s="27"/>
    </row>
    <row r="35" spans="2:43" s="6" customFormat="1" ht="15" customHeight="1" hidden="1">
      <c r="B35" s="23"/>
      <c r="F35" s="24" t="s">
        <v>44</v>
      </c>
      <c r="L35" s="195">
        <v>0</v>
      </c>
      <c r="M35" s="196"/>
      <c r="N35" s="196"/>
      <c r="O35" s="196"/>
      <c r="T35" s="26" t="s">
        <v>40</v>
      </c>
      <c r="W35" s="197">
        <f>ROUND($BD$87+SUM($CH$92:$CH$92),2)</f>
        <v>0</v>
      </c>
      <c r="X35" s="196"/>
      <c r="Y35" s="196"/>
      <c r="Z35" s="196"/>
      <c r="AA35" s="196"/>
      <c r="AB35" s="196"/>
      <c r="AC35" s="196"/>
      <c r="AD35" s="196"/>
      <c r="AE35" s="196"/>
      <c r="AK35" s="197">
        <v>0</v>
      </c>
      <c r="AL35" s="196"/>
      <c r="AM35" s="196"/>
      <c r="AN35" s="196"/>
      <c r="AO35" s="196"/>
      <c r="AQ35" s="27"/>
    </row>
    <row r="36" spans="2:43" s="6" customFormat="1" ht="7.5" customHeight="1">
      <c r="B36" s="19"/>
      <c r="AQ36" s="20"/>
    </row>
    <row r="37" spans="2:43" s="6" customFormat="1" ht="26.25" customHeight="1">
      <c r="B37" s="19"/>
      <c r="C37" s="28"/>
      <c r="D37" s="29" t="s">
        <v>45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46</v>
      </c>
      <c r="U37" s="30"/>
      <c r="V37" s="30"/>
      <c r="W37" s="30"/>
      <c r="X37" s="198" t="s">
        <v>47</v>
      </c>
      <c r="Y37" s="199"/>
      <c r="Z37" s="199"/>
      <c r="AA37" s="199"/>
      <c r="AB37" s="199"/>
      <c r="AC37" s="30"/>
      <c r="AD37" s="30"/>
      <c r="AE37" s="30"/>
      <c r="AF37" s="30"/>
      <c r="AG37" s="30"/>
      <c r="AH37" s="30"/>
      <c r="AI37" s="30"/>
      <c r="AJ37" s="30"/>
      <c r="AK37" s="200">
        <f>SUM($AK$29:$AK$35)</f>
        <v>0</v>
      </c>
      <c r="AL37" s="199"/>
      <c r="AM37" s="199"/>
      <c r="AN37" s="199"/>
      <c r="AO37" s="201"/>
      <c r="AP37" s="28"/>
      <c r="AQ37" s="20"/>
    </row>
    <row r="38" spans="2:43" s="6" customFormat="1" ht="15" customHeight="1">
      <c r="B38" s="19"/>
      <c r="AQ38" s="20"/>
    </row>
    <row r="39" spans="2:43" s="2" customFormat="1" ht="12" customHeight="1">
      <c r="B39" s="10"/>
      <c r="AQ39" s="11"/>
    </row>
    <row r="40" spans="2:43" s="2" customFormat="1" ht="12" customHeight="1">
      <c r="B40" s="10"/>
      <c r="AQ40" s="11"/>
    </row>
    <row r="41" spans="2:43" s="2" customFormat="1" ht="12" customHeight="1">
      <c r="B41" s="10"/>
      <c r="AQ41" s="11"/>
    </row>
    <row r="42" spans="2:43" s="2" customFormat="1" ht="12" customHeight="1">
      <c r="B42" s="10"/>
      <c r="AQ42" s="11"/>
    </row>
    <row r="43" spans="2:43" s="2" customFormat="1" ht="12" customHeight="1">
      <c r="B43" s="10"/>
      <c r="AQ43" s="11"/>
    </row>
    <row r="44" spans="2:43" s="2" customFormat="1" ht="12" customHeight="1">
      <c r="B44" s="10"/>
      <c r="AQ44" s="11"/>
    </row>
    <row r="45" spans="2:43" s="2" customFormat="1" ht="12" customHeight="1">
      <c r="B45" s="10"/>
      <c r="AQ45" s="11"/>
    </row>
    <row r="46" spans="2:43" s="2" customFormat="1" ht="12" customHeight="1">
      <c r="B46" s="10"/>
      <c r="AQ46" s="11"/>
    </row>
    <row r="47" spans="2:43" s="2" customFormat="1" ht="12" customHeight="1">
      <c r="B47" s="10"/>
      <c r="AQ47" s="11"/>
    </row>
    <row r="48" spans="2:43" s="2" customFormat="1" ht="12" customHeight="1">
      <c r="B48" s="10"/>
      <c r="AQ48" s="11"/>
    </row>
    <row r="49" spans="2:43" s="6" customFormat="1" ht="15" customHeight="1">
      <c r="B49" s="19"/>
      <c r="D49" s="32" t="s">
        <v>48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49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2" customHeight="1">
      <c r="B50" s="10"/>
      <c r="D50" s="35"/>
      <c r="Z50" s="36"/>
      <c r="AC50" s="35"/>
      <c r="AO50" s="36"/>
      <c r="AQ50" s="11"/>
    </row>
    <row r="51" spans="2:43" s="2" customFormat="1" ht="12" customHeight="1">
      <c r="B51" s="10"/>
      <c r="D51" s="35"/>
      <c r="Z51" s="36"/>
      <c r="AC51" s="35"/>
      <c r="AO51" s="36"/>
      <c r="AQ51" s="11"/>
    </row>
    <row r="52" spans="2:43" s="2" customFormat="1" ht="12" customHeight="1">
      <c r="B52" s="10"/>
      <c r="D52" s="35"/>
      <c r="Z52" s="36"/>
      <c r="AC52" s="35"/>
      <c r="AO52" s="36"/>
      <c r="AQ52" s="11"/>
    </row>
    <row r="53" spans="2:43" s="2" customFormat="1" ht="12" customHeight="1">
      <c r="B53" s="10"/>
      <c r="D53" s="35"/>
      <c r="Z53" s="36"/>
      <c r="AC53" s="35"/>
      <c r="AO53" s="36"/>
      <c r="AQ53" s="11"/>
    </row>
    <row r="54" spans="2:43" s="2" customFormat="1" ht="12" customHeight="1">
      <c r="B54" s="10"/>
      <c r="D54" s="35"/>
      <c r="Z54" s="36"/>
      <c r="AC54" s="35"/>
      <c r="AO54" s="36"/>
      <c r="AQ54" s="11"/>
    </row>
    <row r="55" spans="2:43" s="2" customFormat="1" ht="12" customHeight="1">
      <c r="B55" s="10"/>
      <c r="D55" s="35"/>
      <c r="Z55" s="36"/>
      <c r="AC55" s="35"/>
      <c r="AO55" s="36"/>
      <c r="AQ55" s="11"/>
    </row>
    <row r="56" spans="2:43" s="2" customFormat="1" ht="12" customHeight="1">
      <c r="B56" s="10"/>
      <c r="D56" s="35"/>
      <c r="Z56" s="36"/>
      <c r="AC56" s="35"/>
      <c r="AO56" s="36"/>
      <c r="AQ56" s="11"/>
    </row>
    <row r="57" spans="2:43" s="2" customFormat="1" ht="12" customHeight="1">
      <c r="B57" s="10"/>
      <c r="D57" s="35"/>
      <c r="Z57" s="36"/>
      <c r="AC57" s="35"/>
      <c r="AO57" s="36"/>
      <c r="AQ57" s="11"/>
    </row>
    <row r="58" spans="2:43" s="6" customFormat="1" ht="15" customHeight="1">
      <c r="B58" s="19"/>
      <c r="D58" s="37" t="s">
        <v>50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51</v>
      </c>
      <c r="S58" s="38"/>
      <c r="T58" s="38"/>
      <c r="U58" s="38"/>
      <c r="V58" s="38"/>
      <c r="W58" s="38"/>
      <c r="X58" s="38"/>
      <c r="Y58" s="38"/>
      <c r="Z58" s="40"/>
      <c r="AC58" s="37" t="s">
        <v>50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51</v>
      </c>
      <c r="AN58" s="38"/>
      <c r="AO58" s="40"/>
      <c r="AQ58" s="20"/>
    </row>
    <row r="59" spans="2:43" s="2" customFormat="1" ht="12" customHeight="1">
      <c r="B59" s="10"/>
      <c r="AQ59" s="11"/>
    </row>
    <row r="60" spans="2:43" s="6" customFormat="1" ht="15" customHeight="1">
      <c r="B60" s="19"/>
      <c r="D60" s="3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53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2" customHeight="1">
      <c r="B61" s="10"/>
      <c r="D61" s="35"/>
      <c r="Z61" s="36"/>
      <c r="AC61" s="35"/>
      <c r="AO61" s="36"/>
      <c r="AQ61" s="11"/>
    </row>
    <row r="62" spans="2:43" s="2" customFormat="1" ht="12" customHeight="1">
      <c r="B62" s="10"/>
      <c r="D62" s="35"/>
      <c r="Z62" s="36"/>
      <c r="AC62" s="35"/>
      <c r="AO62" s="36"/>
      <c r="AQ62" s="11"/>
    </row>
    <row r="63" spans="2:43" s="2" customFormat="1" ht="12" customHeight="1">
      <c r="B63" s="10"/>
      <c r="D63" s="35"/>
      <c r="Z63" s="36"/>
      <c r="AC63" s="35"/>
      <c r="AO63" s="36"/>
      <c r="AQ63" s="11"/>
    </row>
    <row r="64" spans="2:43" s="2" customFormat="1" ht="12" customHeight="1">
      <c r="B64" s="10"/>
      <c r="D64" s="35"/>
      <c r="Z64" s="36"/>
      <c r="AC64" s="35"/>
      <c r="AO64" s="36"/>
      <c r="AQ64" s="11"/>
    </row>
    <row r="65" spans="2:43" s="2" customFormat="1" ht="12" customHeight="1">
      <c r="B65" s="10"/>
      <c r="D65" s="35"/>
      <c r="Z65" s="36"/>
      <c r="AC65" s="35"/>
      <c r="AO65" s="36"/>
      <c r="AQ65" s="11"/>
    </row>
    <row r="66" spans="2:43" s="2" customFormat="1" ht="12" customHeight="1">
      <c r="B66" s="10"/>
      <c r="D66" s="35"/>
      <c r="Z66" s="36"/>
      <c r="AC66" s="35"/>
      <c r="AO66" s="36"/>
      <c r="AQ66" s="11"/>
    </row>
    <row r="67" spans="2:43" s="2" customFormat="1" ht="12" customHeight="1">
      <c r="B67" s="10"/>
      <c r="D67" s="35"/>
      <c r="Z67" s="36"/>
      <c r="AC67" s="35"/>
      <c r="AO67" s="36"/>
      <c r="AQ67" s="11"/>
    </row>
    <row r="68" spans="2:43" s="2" customFormat="1" ht="12" customHeight="1">
      <c r="B68" s="10"/>
      <c r="D68" s="35"/>
      <c r="Z68" s="36"/>
      <c r="AC68" s="35"/>
      <c r="AO68" s="36"/>
      <c r="AQ68" s="11"/>
    </row>
    <row r="69" spans="2:43" s="6" customFormat="1" ht="15" customHeight="1">
      <c r="B69" s="19"/>
      <c r="D69" s="37" t="s">
        <v>50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51</v>
      </c>
      <c r="S69" s="38"/>
      <c r="T69" s="38"/>
      <c r="U69" s="38"/>
      <c r="V69" s="38"/>
      <c r="W69" s="38"/>
      <c r="X69" s="38"/>
      <c r="Y69" s="38"/>
      <c r="Z69" s="40"/>
      <c r="AC69" s="37" t="s">
        <v>50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51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88" t="s">
        <v>54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"/>
    </row>
    <row r="77" spans="2:43" s="14" customFormat="1" ht="15" customHeight="1">
      <c r="B77" s="47"/>
      <c r="C77" s="16" t="s">
        <v>11</v>
      </c>
      <c r="L77" s="14" t="str">
        <f>$K$5</f>
        <v>0298</v>
      </c>
      <c r="AQ77" s="48"/>
    </row>
    <row r="78" spans="2:43" s="49" customFormat="1" ht="37.5" customHeight="1">
      <c r="B78" s="50"/>
      <c r="C78" s="49" t="s">
        <v>13</v>
      </c>
      <c r="L78" s="174" t="str">
        <f>$K$6</f>
        <v>TJ Spartak Chrastava - plynovodní přípojka a OPZ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Q78" s="51"/>
    </row>
    <row r="79" spans="2:43" s="6" customFormat="1" ht="7.5" customHeight="1">
      <c r="B79" s="19"/>
      <c r="AQ79" s="20"/>
    </row>
    <row r="80" spans="2:43" s="6" customFormat="1" ht="13.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 t="str">
        <f>IF($AN$8="","",$AN$8)</f>
        <v>14.10.2015</v>
      </c>
      <c r="AQ80" s="20"/>
    </row>
    <row r="81" spans="2:43" s="6" customFormat="1" ht="7.5" customHeight="1">
      <c r="B81" s="19"/>
      <c r="AQ81" s="20"/>
    </row>
    <row r="82" spans="2:56" s="6" customFormat="1" ht="17.25" customHeight="1">
      <c r="B82" s="19"/>
      <c r="C82" s="16" t="s">
        <v>25</v>
      </c>
      <c r="L82" s="14" t="str">
        <f>IF($E$11="","",$E$11)</f>
        <v> </v>
      </c>
      <c r="AI82" s="16" t="s">
        <v>29</v>
      </c>
      <c r="AM82" s="189" t="str">
        <f>IF($E$17="","",$E$17)</f>
        <v>Inpos-projekt, s.r.o.</v>
      </c>
      <c r="AN82" s="202"/>
      <c r="AO82" s="202"/>
      <c r="AP82" s="202"/>
      <c r="AQ82" s="20"/>
      <c r="AS82" s="203" t="s">
        <v>55</v>
      </c>
      <c r="AT82" s="204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3.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89" t="str">
        <f>IF($E$20="","",$E$20)</f>
        <v>Ing. Pařízek Jiří</v>
      </c>
      <c r="AN83" s="202"/>
      <c r="AO83" s="202"/>
      <c r="AP83" s="202"/>
      <c r="AQ83" s="20"/>
      <c r="AS83" s="205"/>
      <c r="AT83" s="202"/>
      <c r="BD83" s="54"/>
    </row>
    <row r="84" spans="2:56" s="6" customFormat="1" ht="11.25" customHeight="1">
      <c r="B84" s="19"/>
      <c r="AQ84" s="20"/>
      <c r="AS84" s="205"/>
      <c r="AT84" s="202"/>
      <c r="BD84" s="54"/>
    </row>
    <row r="85" spans="2:56" s="6" customFormat="1" ht="30" customHeight="1">
      <c r="B85" s="19"/>
      <c r="C85" s="206" t="s">
        <v>56</v>
      </c>
      <c r="D85" s="199"/>
      <c r="E85" s="199"/>
      <c r="F85" s="199"/>
      <c r="G85" s="199"/>
      <c r="H85" s="30"/>
      <c r="I85" s="207" t="s">
        <v>57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7" t="s">
        <v>58</v>
      </c>
      <c r="AH85" s="199"/>
      <c r="AI85" s="199"/>
      <c r="AJ85" s="199"/>
      <c r="AK85" s="199"/>
      <c r="AL85" s="199"/>
      <c r="AM85" s="199"/>
      <c r="AN85" s="207" t="s">
        <v>59</v>
      </c>
      <c r="AO85" s="199"/>
      <c r="AP85" s="201"/>
      <c r="AQ85" s="20"/>
      <c r="AS85" s="55" t="s">
        <v>60</v>
      </c>
      <c r="AT85" s="56" t="s">
        <v>61</v>
      </c>
      <c r="AU85" s="56" t="s">
        <v>62</v>
      </c>
      <c r="AV85" s="56" t="s">
        <v>63</v>
      </c>
      <c r="AW85" s="56" t="s">
        <v>64</v>
      </c>
      <c r="AX85" s="56" t="s">
        <v>65</v>
      </c>
      <c r="AY85" s="56" t="s">
        <v>66</v>
      </c>
      <c r="AZ85" s="56" t="s">
        <v>67</v>
      </c>
      <c r="BA85" s="56" t="s">
        <v>68</v>
      </c>
      <c r="BB85" s="56" t="s">
        <v>69</v>
      </c>
      <c r="BC85" s="56" t="s">
        <v>70</v>
      </c>
      <c r="BD85" s="57" t="s">
        <v>71</v>
      </c>
    </row>
    <row r="86" spans="2:56" s="6" customFormat="1" ht="11.25" customHeight="1">
      <c r="B86" s="19"/>
      <c r="AQ86" s="20"/>
      <c r="AS86" s="58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59" t="s">
        <v>72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213">
        <f>ROUND(SUM($AG$88:$AG$89),2)</f>
        <v>0</v>
      </c>
      <c r="AH87" s="214"/>
      <c r="AI87" s="214"/>
      <c r="AJ87" s="214"/>
      <c r="AK87" s="214"/>
      <c r="AL87" s="214"/>
      <c r="AM87" s="214"/>
      <c r="AN87" s="213">
        <f>SUM($AG$87,$AT$87)</f>
        <v>0</v>
      </c>
      <c r="AO87" s="214"/>
      <c r="AP87" s="214"/>
      <c r="AQ87" s="51"/>
      <c r="AS87" s="60">
        <f>ROUND(SUM($AS$88:$AS$89),2)</f>
        <v>0</v>
      </c>
      <c r="AT87" s="61">
        <f>ROUND(SUM($AV$87:$AW$87),2)</f>
        <v>0</v>
      </c>
      <c r="AU87" s="62">
        <f>ROUND(SUM($AU$88:$AU$89),5)</f>
        <v>420.82486</v>
      </c>
      <c r="AV87" s="61">
        <f>ROUND($AZ$87*$L$31,2)</f>
        <v>0</v>
      </c>
      <c r="AW87" s="61">
        <f>ROUND($BA$87*$L$32,2)</f>
        <v>0</v>
      </c>
      <c r="AX87" s="61">
        <f>ROUND($BB$87*$L$31,2)</f>
        <v>0</v>
      </c>
      <c r="AY87" s="61">
        <f>ROUND($BC$87*$L$32,2)</f>
        <v>0</v>
      </c>
      <c r="AZ87" s="61">
        <f>ROUND(SUM($AZ$88:$AZ$89),2)</f>
        <v>0</v>
      </c>
      <c r="BA87" s="61">
        <f>ROUND(SUM($BA$88:$BA$89),2)</f>
        <v>0</v>
      </c>
      <c r="BB87" s="61">
        <f>ROUND(SUM($BB$88:$BB$89),2)</f>
        <v>0</v>
      </c>
      <c r="BC87" s="61">
        <f>ROUND(SUM($BC$88:$BC$89),2)</f>
        <v>0</v>
      </c>
      <c r="BD87" s="63">
        <f>ROUND(SUM($BD$88:$BD$89),2)</f>
        <v>0</v>
      </c>
      <c r="BS87" s="49" t="s">
        <v>73</v>
      </c>
      <c r="BT87" s="49" t="s">
        <v>74</v>
      </c>
      <c r="BU87" s="64" t="s">
        <v>75</v>
      </c>
      <c r="BV87" s="49" t="s">
        <v>76</v>
      </c>
      <c r="BW87" s="49" t="s">
        <v>77</v>
      </c>
      <c r="BX87" s="49" t="s">
        <v>78</v>
      </c>
    </row>
    <row r="88" spans="1:76" s="65" customFormat="1" ht="27.75" customHeight="1">
      <c r="A88" s="158" t="s">
        <v>572</v>
      </c>
      <c r="B88" s="66"/>
      <c r="C88" s="67"/>
      <c r="D88" s="208" t="s">
        <v>79</v>
      </c>
      <c r="E88" s="209"/>
      <c r="F88" s="209"/>
      <c r="G88" s="209"/>
      <c r="H88" s="209"/>
      <c r="I88" s="67"/>
      <c r="J88" s="208" t="s">
        <v>80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10">
        <f>'02981 - Přípojka'!$M$30</f>
        <v>0</v>
      </c>
      <c r="AH88" s="211"/>
      <c r="AI88" s="211"/>
      <c r="AJ88" s="211"/>
      <c r="AK88" s="211"/>
      <c r="AL88" s="211"/>
      <c r="AM88" s="211"/>
      <c r="AN88" s="210">
        <f>SUM($AG$88,$AT$88)</f>
        <v>0</v>
      </c>
      <c r="AO88" s="211"/>
      <c r="AP88" s="211"/>
      <c r="AQ88" s="68"/>
      <c r="AS88" s="69">
        <f>'02981 - Přípojka'!$M$28</f>
        <v>0</v>
      </c>
      <c r="AT88" s="70">
        <f>ROUND(SUM($AV$88:$AW$88),2)</f>
        <v>0</v>
      </c>
      <c r="AU88" s="71">
        <f>'02981 - Přípojka'!$W$119</f>
        <v>328.62922000000003</v>
      </c>
      <c r="AV88" s="70">
        <f>'02981 - Přípojka'!$M$32</f>
        <v>0</v>
      </c>
      <c r="AW88" s="70">
        <f>'02981 - Přípojka'!$M$33</f>
        <v>0</v>
      </c>
      <c r="AX88" s="70">
        <f>'02981 - Přípojka'!$M$34</f>
        <v>0</v>
      </c>
      <c r="AY88" s="70">
        <f>'02981 - Přípojka'!$M$35</f>
        <v>0</v>
      </c>
      <c r="AZ88" s="70">
        <f>'02981 - Přípojka'!$H$32</f>
        <v>0</v>
      </c>
      <c r="BA88" s="70">
        <f>'02981 - Přípojka'!$H$33</f>
        <v>0</v>
      </c>
      <c r="BB88" s="70">
        <f>'02981 - Přípojka'!$H$34</f>
        <v>0</v>
      </c>
      <c r="BC88" s="70">
        <f>'02981 - Přípojka'!$H$35</f>
        <v>0</v>
      </c>
      <c r="BD88" s="72">
        <f>'02981 - Přípojka'!$H$36</f>
        <v>0</v>
      </c>
      <c r="BT88" s="65" t="s">
        <v>18</v>
      </c>
      <c r="BV88" s="65" t="s">
        <v>76</v>
      </c>
      <c r="BW88" s="65" t="s">
        <v>81</v>
      </c>
      <c r="BX88" s="65" t="s">
        <v>77</v>
      </c>
    </row>
    <row r="89" spans="1:76" s="65" customFormat="1" ht="27.75" customHeight="1">
      <c r="A89" s="158" t="s">
        <v>572</v>
      </c>
      <c r="B89" s="66"/>
      <c r="C89" s="67"/>
      <c r="D89" s="208" t="s">
        <v>82</v>
      </c>
      <c r="E89" s="209"/>
      <c r="F89" s="209"/>
      <c r="G89" s="209"/>
      <c r="H89" s="209"/>
      <c r="I89" s="67"/>
      <c r="J89" s="208" t="s">
        <v>83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10">
        <f>'02982 - OPZ'!$M$30</f>
        <v>0</v>
      </c>
      <c r="AH89" s="211"/>
      <c r="AI89" s="211"/>
      <c r="AJ89" s="211"/>
      <c r="AK89" s="211"/>
      <c r="AL89" s="211"/>
      <c r="AM89" s="211"/>
      <c r="AN89" s="210">
        <f>SUM($AG$89,$AT$89)</f>
        <v>0</v>
      </c>
      <c r="AO89" s="211"/>
      <c r="AP89" s="211"/>
      <c r="AQ89" s="68"/>
      <c r="AS89" s="73">
        <f>'02982 - OPZ'!$M$28</f>
        <v>0</v>
      </c>
      <c r="AT89" s="74">
        <f>ROUND(SUM($AV$89:$AW$89),2)</f>
        <v>0</v>
      </c>
      <c r="AU89" s="75">
        <f>'02982 - OPZ'!$W$124</f>
        <v>92.19564000000001</v>
      </c>
      <c r="AV89" s="74">
        <f>'02982 - OPZ'!$M$32</f>
        <v>0</v>
      </c>
      <c r="AW89" s="74">
        <f>'02982 - OPZ'!$M$33</f>
        <v>0</v>
      </c>
      <c r="AX89" s="74">
        <f>'02982 - OPZ'!$M$34</f>
        <v>0</v>
      </c>
      <c r="AY89" s="74">
        <f>'02982 - OPZ'!$M$35</f>
        <v>0</v>
      </c>
      <c r="AZ89" s="74">
        <f>'02982 - OPZ'!$H$32</f>
        <v>0</v>
      </c>
      <c r="BA89" s="74">
        <f>'02982 - OPZ'!$H$33</f>
        <v>0</v>
      </c>
      <c r="BB89" s="74">
        <f>'02982 - OPZ'!$H$34</f>
        <v>0</v>
      </c>
      <c r="BC89" s="74">
        <f>'02982 - OPZ'!$H$35</f>
        <v>0</v>
      </c>
      <c r="BD89" s="76">
        <f>'02982 - OPZ'!$H$36</f>
        <v>0</v>
      </c>
      <c r="BT89" s="65" t="s">
        <v>18</v>
      </c>
      <c r="BV89" s="65" t="s">
        <v>76</v>
      </c>
      <c r="BW89" s="65" t="s">
        <v>84</v>
      </c>
      <c r="BX89" s="65" t="s">
        <v>77</v>
      </c>
    </row>
    <row r="90" spans="2:70" ht="12" customHeight="1">
      <c r="B90" s="10"/>
      <c r="AQ90" s="11"/>
      <c r="AR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2:48" s="6" customFormat="1" ht="30" customHeight="1">
      <c r="B91" s="19"/>
      <c r="C91" s="59" t="s">
        <v>85</v>
      </c>
      <c r="AG91" s="213">
        <v>0</v>
      </c>
      <c r="AH91" s="202"/>
      <c r="AI91" s="202"/>
      <c r="AJ91" s="202"/>
      <c r="AK91" s="202"/>
      <c r="AL91" s="202"/>
      <c r="AM91" s="202"/>
      <c r="AN91" s="213">
        <v>0</v>
      </c>
      <c r="AO91" s="202"/>
      <c r="AP91" s="202"/>
      <c r="AQ91" s="20"/>
      <c r="AS91" s="55" t="s">
        <v>86</v>
      </c>
      <c r="AT91" s="56" t="s">
        <v>87</v>
      </c>
      <c r="AU91" s="56" t="s">
        <v>38</v>
      </c>
      <c r="AV91" s="57" t="s">
        <v>61</v>
      </c>
    </row>
    <row r="92" spans="2:48" s="6" customFormat="1" ht="11.25" customHeight="1">
      <c r="B92" s="19"/>
      <c r="AQ92" s="20"/>
      <c r="AS92" s="33"/>
      <c r="AT92" s="33"/>
      <c r="AU92" s="33"/>
      <c r="AV92" s="33"/>
    </row>
    <row r="93" spans="2:43" s="6" customFormat="1" ht="30" customHeight="1">
      <c r="B93" s="19"/>
      <c r="C93" s="77" t="s">
        <v>88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15">
        <f>ROUND($AG$87+$AG$91,2)</f>
        <v>0</v>
      </c>
      <c r="AH93" s="216"/>
      <c r="AI93" s="216"/>
      <c r="AJ93" s="216"/>
      <c r="AK93" s="216"/>
      <c r="AL93" s="216"/>
      <c r="AM93" s="216"/>
      <c r="AN93" s="215">
        <f>$AN$87+$AN$91</f>
        <v>0</v>
      </c>
      <c r="AO93" s="216"/>
      <c r="AP93" s="216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3:AM93"/>
    <mergeCell ref="AN93:AP93"/>
    <mergeCell ref="AN88:AP88"/>
    <mergeCell ref="AG88:AM88"/>
    <mergeCell ref="AR2:BE2"/>
    <mergeCell ref="AG87:AM87"/>
    <mergeCell ref="AN87:AP87"/>
    <mergeCell ref="AG91:AM91"/>
    <mergeCell ref="AN91:AP91"/>
    <mergeCell ref="L78:AO7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C76:AP76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E23:AN23"/>
    <mergeCell ref="AK26:AO26"/>
    <mergeCell ref="AK27:AO27"/>
    <mergeCell ref="AK29:AO29"/>
    <mergeCell ref="C2:AP2"/>
    <mergeCell ref="C4:AP4"/>
    <mergeCell ref="K5:AO5"/>
    <mergeCell ref="K6:AO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2981 - Přípojka'!C2" tooltip="02981 - Přípojka" display="/"/>
    <hyperlink ref="A89" location="'02982 - OPZ'!C2" tooltip="02982 - OPZ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8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D217" sqref="AD217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63"/>
      <c r="B1" s="160"/>
      <c r="C1" s="160"/>
      <c r="D1" s="161" t="s">
        <v>1</v>
      </c>
      <c r="E1" s="160"/>
      <c r="F1" s="162" t="s">
        <v>573</v>
      </c>
      <c r="G1" s="162"/>
      <c r="H1" s="226" t="s">
        <v>574</v>
      </c>
      <c r="I1" s="226"/>
      <c r="J1" s="226"/>
      <c r="K1" s="226"/>
      <c r="L1" s="162" t="s">
        <v>575</v>
      </c>
      <c r="M1" s="160"/>
      <c r="N1" s="160"/>
      <c r="O1" s="161" t="s">
        <v>89</v>
      </c>
      <c r="P1" s="160"/>
      <c r="Q1" s="160"/>
      <c r="R1" s="160"/>
      <c r="S1" s="162" t="s">
        <v>576</v>
      </c>
      <c r="T1" s="162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12" t="s">
        <v>5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90</v>
      </c>
    </row>
    <row r="4" spans="2:46" s="2" customFormat="1" ht="37.5" customHeight="1">
      <c r="B4" s="10"/>
      <c r="C4" s="188" t="s">
        <v>91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175" t="str">
        <f>'Rekapitulace stavby'!$K$6</f>
        <v>TJ Spartak Chrastava - plynovodní přípojka a OPZ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R6" s="11"/>
    </row>
    <row r="7" spans="2:18" s="6" customFormat="1" ht="33" customHeight="1">
      <c r="B7" s="78"/>
      <c r="D7" s="15" t="s">
        <v>92</v>
      </c>
      <c r="F7" s="190" t="s">
        <v>93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R7" s="79"/>
    </row>
    <row r="8" spans="2:18" s="6" customFormat="1" ht="15" customHeight="1">
      <c r="B8" s="78"/>
      <c r="D8" s="16" t="s">
        <v>16</v>
      </c>
      <c r="F8" s="14"/>
      <c r="M8" s="16" t="s">
        <v>17</v>
      </c>
      <c r="O8" s="14"/>
      <c r="R8" s="79"/>
    </row>
    <row r="9" spans="2:18" s="6" customFormat="1" ht="15" customHeight="1">
      <c r="B9" s="78"/>
      <c r="D9" s="16" t="s">
        <v>19</v>
      </c>
      <c r="F9" s="14" t="s">
        <v>20</v>
      </c>
      <c r="M9" s="16" t="s">
        <v>21</v>
      </c>
      <c r="O9" s="176" t="str">
        <f>'Rekapitulace stavby'!$AN$8</f>
        <v>14.10.2015</v>
      </c>
      <c r="P9" s="202"/>
      <c r="R9" s="79"/>
    </row>
    <row r="10" spans="2:18" s="6" customFormat="1" ht="11.25" customHeight="1">
      <c r="B10" s="78"/>
      <c r="R10" s="79"/>
    </row>
    <row r="11" spans="2:18" s="6" customFormat="1" ht="15" customHeight="1">
      <c r="B11" s="78"/>
      <c r="D11" s="16" t="s">
        <v>25</v>
      </c>
      <c r="M11" s="16" t="s">
        <v>26</v>
      </c>
      <c r="O11" s="189">
        <f>IF('Rekapitulace stavby'!$AN$10="","",'Rekapitulace stavby'!$AN$10)</f>
      </c>
      <c r="P11" s="202"/>
      <c r="R11" s="79"/>
    </row>
    <row r="12" spans="2:18" s="6" customFormat="1" ht="18" customHeight="1">
      <c r="B12" s="78"/>
      <c r="E12" s="14" t="str">
        <f>IF('Rekapitulace stavby'!$E$11="","",'Rekapitulace stavby'!$E$11)</f>
        <v> </v>
      </c>
      <c r="M12" s="16" t="s">
        <v>27</v>
      </c>
      <c r="O12" s="189">
        <f>IF('Rekapitulace stavby'!$AN$11="","",'Rekapitulace stavby'!$AN$11)</f>
      </c>
      <c r="P12" s="202"/>
      <c r="R12" s="79"/>
    </row>
    <row r="13" spans="2:18" s="6" customFormat="1" ht="7.5" customHeight="1">
      <c r="B13" s="78"/>
      <c r="R13" s="79"/>
    </row>
    <row r="14" spans="2:18" s="6" customFormat="1" ht="15" customHeight="1">
      <c r="B14" s="78"/>
      <c r="D14" s="16" t="s">
        <v>28</v>
      </c>
      <c r="M14" s="16" t="s">
        <v>26</v>
      </c>
      <c r="O14" s="189">
        <f>IF('Rekapitulace stavby'!$AN$13="","",'Rekapitulace stavby'!$AN$13)</f>
      </c>
      <c r="P14" s="202"/>
      <c r="R14" s="79"/>
    </row>
    <row r="15" spans="2:18" s="6" customFormat="1" ht="18" customHeight="1">
      <c r="B15" s="78"/>
      <c r="E15" s="14" t="str">
        <f>IF('Rekapitulace stavby'!$E$14="","",'Rekapitulace stavby'!$E$14)</f>
        <v> </v>
      </c>
      <c r="M15" s="16" t="s">
        <v>27</v>
      </c>
      <c r="O15" s="189">
        <f>IF('Rekapitulace stavby'!$AN$14="","",'Rekapitulace stavby'!$AN$14)</f>
      </c>
      <c r="P15" s="202"/>
      <c r="R15" s="79"/>
    </row>
    <row r="16" spans="2:18" s="6" customFormat="1" ht="7.5" customHeight="1">
      <c r="B16" s="78"/>
      <c r="R16" s="79"/>
    </row>
    <row r="17" spans="2:18" s="6" customFormat="1" ht="15" customHeight="1">
      <c r="B17" s="78"/>
      <c r="D17" s="16" t="s">
        <v>29</v>
      </c>
      <c r="M17" s="16" t="s">
        <v>26</v>
      </c>
      <c r="O17" s="189"/>
      <c r="P17" s="202"/>
      <c r="R17" s="79"/>
    </row>
    <row r="18" spans="2:18" s="6" customFormat="1" ht="18" customHeight="1">
      <c r="B18" s="78"/>
      <c r="E18" s="14" t="s">
        <v>30</v>
      </c>
      <c r="M18" s="16" t="s">
        <v>27</v>
      </c>
      <c r="O18" s="189"/>
      <c r="P18" s="202"/>
      <c r="R18" s="79"/>
    </row>
    <row r="19" spans="2:18" s="6" customFormat="1" ht="7.5" customHeight="1">
      <c r="B19" s="78"/>
      <c r="R19" s="79"/>
    </row>
    <row r="20" spans="2:18" s="6" customFormat="1" ht="15" customHeight="1">
      <c r="B20" s="78"/>
      <c r="D20" s="16" t="s">
        <v>32</v>
      </c>
      <c r="M20" s="16" t="s">
        <v>26</v>
      </c>
      <c r="O20" s="189"/>
      <c r="P20" s="202"/>
      <c r="R20" s="79"/>
    </row>
    <row r="21" spans="2:18" s="6" customFormat="1" ht="18" customHeight="1">
      <c r="B21" s="78"/>
      <c r="E21" s="14" t="s">
        <v>33</v>
      </c>
      <c r="M21" s="16" t="s">
        <v>27</v>
      </c>
      <c r="O21" s="189"/>
      <c r="P21" s="202"/>
      <c r="R21" s="79"/>
    </row>
    <row r="22" spans="2:18" s="6" customFormat="1" ht="7.5" customHeight="1">
      <c r="B22" s="78"/>
      <c r="R22" s="79"/>
    </row>
    <row r="23" spans="2:18" s="6" customFormat="1" ht="15" customHeight="1">
      <c r="B23" s="78"/>
      <c r="D23" s="16" t="s">
        <v>34</v>
      </c>
      <c r="R23" s="79"/>
    </row>
    <row r="24" spans="2:18" s="80" customFormat="1" ht="13.5" customHeight="1">
      <c r="B24" s="81"/>
      <c r="E24" s="191"/>
      <c r="F24" s="177"/>
      <c r="G24" s="177"/>
      <c r="H24" s="177"/>
      <c r="I24" s="177"/>
      <c r="J24" s="177"/>
      <c r="K24" s="177"/>
      <c r="L24" s="177"/>
      <c r="R24" s="82"/>
    </row>
    <row r="25" spans="2:18" s="6" customFormat="1" ht="7.5" customHeight="1">
      <c r="B25" s="78"/>
      <c r="R25" s="79"/>
    </row>
    <row r="26" spans="2:18" s="6" customFormat="1" ht="7.5" customHeight="1">
      <c r="B26" s="7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R26" s="79"/>
    </row>
    <row r="27" spans="2:18" s="6" customFormat="1" ht="15" customHeight="1">
      <c r="B27" s="78"/>
      <c r="D27" s="84" t="s">
        <v>94</v>
      </c>
      <c r="M27" s="192">
        <f>$N$88</f>
        <v>0</v>
      </c>
      <c r="N27" s="202"/>
      <c r="O27" s="202"/>
      <c r="P27" s="202"/>
      <c r="R27" s="79"/>
    </row>
    <row r="28" spans="2:18" s="6" customFormat="1" ht="15" customHeight="1">
      <c r="B28" s="78"/>
      <c r="D28" s="18" t="s">
        <v>95</v>
      </c>
      <c r="M28" s="192">
        <f>$N$100</f>
        <v>0</v>
      </c>
      <c r="N28" s="202"/>
      <c r="O28" s="202"/>
      <c r="P28" s="202"/>
      <c r="R28" s="79"/>
    </row>
    <row r="29" spans="2:18" s="6" customFormat="1" ht="7.5" customHeight="1">
      <c r="B29" s="78"/>
      <c r="R29" s="79"/>
    </row>
    <row r="30" spans="2:18" s="6" customFormat="1" ht="26.25" customHeight="1">
      <c r="B30" s="78"/>
      <c r="D30" s="85" t="s">
        <v>37</v>
      </c>
      <c r="M30" s="178">
        <f>ROUND($M$27+$M$28,2)</f>
        <v>0</v>
      </c>
      <c r="N30" s="202"/>
      <c r="O30" s="202"/>
      <c r="P30" s="202"/>
      <c r="R30" s="79"/>
    </row>
    <row r="31" spans="2:18" s="6" customFormat="1" ht="7.5" customHeight="1">
      <c r="B31" s="78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R31" s="79"/>
    </row>
    <row r="32" spans="2:18" s="6" customFormat="1" ht="15" customHeight="1">
      <c r="B32" s="78"/>
      <c r="D32" s="24" t="s">
        <v>38</v>
      </c>
      <c r="E32" s="24" t="s">
        <v>39</v>
      </c>
      <c r="F32" s="25">
        <v>0.21</v>
      </c>
      <c r="G32" s="86" t="s">
        <v>40</v>
      </c>
      <c r="H32" s="179">
        <f>ROUND((SUM($BE$100:$BE$101)+SUM($BE$119:$BE$221)),2)</f>
        <v>0</v>
      </c>
      <c r="I32" s="202"/>
      <c r="J32" s="202"/>
      <c r="M32" s="179">
        <f>ROUND(ROUND((SUM($BE$100:$BE$101)+SUM($BE$119:$BE$221)),2)*$F$32,2)</f>
        <v>0</v>
      </c>
      <c r="N32" s="202"/>
      <c r="O32" s="202"/>
      <c r="P32" s="202"/>
      <c r="R32" s="79"/>
    </row>
    <row r="33" spans="2:18" s="6" customFormat="1" ht="15" customHeight="1">
      <c r="B33" s="78"/>
      <c r="E33" s="24" t="s">
        <v>41</v>
      </c>
      <c r="F33" s="25">
        <v>0.15</v>
      </c>
      <c r="G33" s="86" t="s">
        <v>40</v>
      </c>
      <c r="H33" s="179">
        <f>ROUND((SUM($BF$100:$BF$101)+SUM($BF$119:$BF$221)),2)</f>
        <v>0</v>
      </c>
      <c r="I33" s="202"/>
      <c r="J33" s="202"/>
      <c r="M33" s="179">
        <f>ROUND(ROUND((SUM($BF$100:$BF$101)+SUM($BF$119:$BF$221)),2)*$F$33,2)</f>
        <v>0</v>
      </c>
      <c r="N33" s="202"/>
      <c r="O33" s="202"/>
      <c r="P33" s="202"/>
      <c r="R33" s="79"/>
    </row>
    <row r="34" spans="2:18" s="6" customFormat="1" ht="15" customHeight="1" hidden="1">
      <c r="B34" s="78"/>
      <c r="E34" s="24" t="s">
        <v>42</v>
      </c>
      <c r="F34" s="25">
        <v>0.21</v>
      </c>
      <c r="G34" s="86" t="s">
        <v>40</v>
      </c>
      <c r="H34" s="179">
        <f>ROUND((SUM($BG$100:$BG$101)+SUM($BG$119:$BG$221)),2)</f>
        <v>0</v>
      </c>
      <c r="I34" s="202"/>
      <c r="J34" s="202"/>
      <c r="M34" s="179">
        <v>0</v>
      </c>
      <c r="N34" s="202"/>
      <c r="O34" s="202"/>
      <c r="P34" s="202"/>
      <c r="R34" s="79"/>
    </row>
    <row r="35" spans="2:18" s="6" customFormat="1" ht="15" customHeight="1" hidden="1">
      <c r="B35" s="78"/>
      <c r="E35" s="24" t="s">
        <v>43</v>
      </c>
      <c r="F35" s="25">
        <v>0.15</v>
      </c>
      <c r="G35" s="86" t="s">
        <v>40</v>
      </c>
      <c r="H35" s="179">
        <f>ROUND((SUM($BH$100:$BH$101)+SUM($BH$119:$BH$221)),2)</f>
        <v>0</v>
      </c>
      <c r="I35" s="202"/>
      <c r="J35" s="202"/>
      <c r="M35" s="179">
        <v>0</v>
      </c>
      <c r="N35" s="202"/>
      <c r="O35" s="202"/>
      <c r="P35" s="202"/>
      <c r="R35" s="79"/>
    </row>
    <row r="36" spans="2:18" s="6" customFormat="1" ht="15" customHeight="1" hidden="1">
      <c r="B36" s="78"/>
      <c r="E36" s="24" t="s">
        <v>44</v>
      </c>
      <c r="F36" s="25">
        <v>0</v>
      </c>
      <c r="G36" s="86" t="s">
        <v>40</v>
      </c>
      <c r="H36" s="179">
        <f>ROUND((SUM($BI$100:$BI$101)+SUM($BI$119:$BI$221)),2)</f>
        <v>0</v>
      </c>
      <c r="I36" s="202"/>
      <c r="J36" s="202"/>
      <c r="M36" s="179">
        <v>0</v>
      </c>
      <c r="N36" s="202"/>
      <c r="O36" s="202"/>
      <c r="P36" s="202"/>
      <c r="R36" s="79"/>
    </row>
    <row r="37" spans="2:18" s="6" customFormat="1" ht="7.5" customHeight="1">
      <c r="B37" s="78"/>
      <c r="R37" s="79"/>
    </row>
    <row r="38" spans="2:18" s="6" customFormat="1" ht="26.25" customHeight="1">
      <c r="B38" s="78"/>
      <c r="C38" s="87"/>
      <c r="D38" s="29" t="s">
        <v>45</v>
      </c>
      <c r="E38" s="88"/>
      <c r="F38" s="88"/>
      <c r="G38" s="89" t="s">
        <v>46</v>
      </c>
      <c r="H38" s="31" t="s">
        <v>47</v>
      </c>
      <c r="I38" s="88"/>
      <c r="J38" s="88"/>
      <c r="K38" s="88"/>
      <c r="L38" s="200">
        <f>SUM($M$30:$M$36)</f>
        <v>0</v>
      </c>
      <c r="M38" s="180"/>
      <c r="N38" s="180"/>
      <c r="O38" s="180"/>
      <c r="P38" s="181"/>
      <c r="Q38" s="87"/>
      <c r="R38" s="79"/>
    </row>
    <row r="39" spans="2:18" s="6" customFormat="1" ht="15" customHeight="1">
      <c r="B39" s="78"/>
      <c r="R39" s="79"/>
    </row>
    <row r="40" spans="2:18" s="6" customFormat="1" ht="15" customHeight="1">
      <c r="B40" s="78"/>
      <c r="R40" s="79"/>
    </row>
    <row r="41" spans="2:18" ht="12" customHeight="1">
      <c r="B41" s="10"/>
      <c r="R41" s="11"/>
    </row>
    <row r="42" spans="2:18" ht="12" customHeight="1">
      <c r="B42" s="10"/>
      <c r="R42" s="11"/>
    </row>
    <row r="43" spans="2:18" ht="12" customHeight="1">
      <c r="B43" s="10"/>
      <c r="R43" s="11"/>
    </row>
    <row r="44" spans="2:18" ht="12" customHeight="1">
      <c r="B44" s="10"/>
      <c r="R44" s="11"/>
    </row>
    <row r="45" spans="2:18" ht="12" customHeight="1">
      <c r="B45" s="10"/>
      <c r="R45" s="11"/>
    </row>
    <row r="46" spans="2:18" ht="12" customHeight="1">
      <c r="B46" s="10"/>
      <c r="R46" s="11"/>
    </row>
    <row r="47" spans="2:18" ht="12" customHeight="1">
      <c r="B47" s="10"/>
      <c r="R47" s="11"/>
    </row>
    <row r="48" spans="2:18" ht="12" customHeight="1">
      <c r="B48" s="10"/>
      <c r="R48" s="11"/>
    </row>
    <row r="49" spans="2:18" ht="12" customHeight="1">
      <c r="B49" s="10"/>
      <c r="R49" s="11"/>
    </row>
    <row r="50" spans="2:18" s="6" customFormat="1" ht="15" customHeight="1">
      <c r="B50" s="78"/>
      <c r="D50" s="32" t="s">
        <v>48</v>
      </c>
      <c r="E50" s="83"/>
      <c r="F50" s="83"/>
      <c r="G50" s="83"/>
      <c r="H50" s="90"/>
      <c r="J50" s="32" t="s">
        <v>49</v>
      </c>
      <c r="K50" s="83"/>
      <c r="L50" s="83"/>
      <c r="M50" s="83"/>
      <c r="N50" s="83"/>
      <c r="O50" s="83"/>
      <c r="P50" s="90"/>
      <c r="R50" s="79"/>
    </row>
    <row r="51" spans="2:18" ht="12" customHeight="1">
      <c r="B51" s="10"/>
      <c r="D51" s="35"/>
      <c r="H51" s="36"/>
      <c r="J51" s="35"/>
      <c r="P51" s="36"/>
      <c r="R51" s="11"/>
    </row>
    <row r="52" spans="2:18" ht="12" customHeight="1">
      <c r="B52" s="10"/>
      <c r="D52" s="35"/>
      <c r="H52" s="36"/>
      <c r="J52" s="35"/>
      <c r="P52" s="36"/>
      <c r="R52" s="11"/>
    </row>
    <row r="53" spans="2:18" ht="12" customHeight="1">
      <c r="B53" s="10"/>
      <c r="D53" s="35"/>
      <c r="H53" s="36"/>
      <c r="J53" s="35"/>
      <c r="P53" s="36"/>
      <c r="R53" s="11"/>
    </row>
    <row r="54" spans="2:18" ht="12" customHeight="1">
      <c r="B54" s="10"/>
      <c r="D54" s="35"/>
      <c r="H54" s="36"/>
      <c r="J54" s="35"/>
      <c r="P54" s="36"/>
      <c r="R54" s="11"/>
    </row>
    <row r="55" spans="2:18" ht="12" customHeight="1">
      <c r="B55" s="10"/>
      <c r="D55" s="35"/>
      <c r="H55" s="36"/>
      <c r="J55" s="35"/>
      <c r="P55" s="36"/>
      <c r="R55" s="11"/>
    </row>
    <row r="56" spans="2:18" ht="12" customHeight="1">
      <c r="B56" s="10"/>
      <c r="D56" s="35"/>
      <c r="H56" s="36"/>
      <c r="J56" s="35"/>
      <c r="P56" s="36"/>
      <c r="R56" s="11"/>
    </row>
    <row r="57" spans="2:18" ht="12" customHeight="1">
      <c r="B57" s="10"/>
      <c r="D57" s="35"/>
      <c r="H57" s="36"/>
      <c r="J57" s="35"/>
      <c r="P57" s="36"/>
      <c r="R57" s="11"/>
    </row>
    <row r="58" spans="2:18" ht="12" customHeight="1">
      <c r="B58" s="10"/>
      <c r="D58" s="35"/>
      <c r="H58" s="36"/>
      <c r="J58" s="35"/>
      <c r="P58" s="36"/>
      <c r="R58" s="11"/>
    </row>
    <row r="59" spans="2:18" s="6" customFormat="1" ht="15" customHeight="1">
      <c r="B59" s="78"/>
      <c r="D59" s="37" t="s">
        <v>50</v>
      </c>
      <c r="E59" s="91"/>
      <c r="F59" s="91"/>
      <c r="G59" s="39" t="s">
        <v>51</v>
      </c>
      <c r="H59" s="92"/>
      <c r="J59" s="37" t="s">
        <v>50</v>
      </c>
      <c r="K59" s="91"/>
      <c r="L59" s="91"/>
      <c r="M59" s="91"/>
      <c r="N59" s="39" t="s">
        <v>51</v>
      </c>
      <c r="O59" s="91"/>
      <c r="P59" s="92"/>
      <c r="R59" s="79"/>
    </row>
    <row r="60" spans="2:18" ht="12" customHeight="1">
      <c r="B60" s="10"/>
      <c r="R60" s="11"/>
    </row>
    <row r="61" spans="2:18" s="6" customFormat="1" ht="15" customHeight="1">
      <c r="B61" s="78"/>
      <c r="D61" s="32" t="s">
        <v>52</v>
      </c>
      <c r="E61" s="83"/>
      <c r="F61" s="83"/>
      <c r="G61" s="83"/>
      <c r="H61" s="90"/>
      <c r="J61" s="32" t="s">
        <v>53</v>
      </c>
      <c r="K61" s="83"/>
      <c r="L61" s="83"/>
      <c r="M61" s="83"/>
      <c r="N61" s="83"/>
      <c r="O61" s="83"/>
      <c r="P61" s="90"/>
      <c r="R61" s="79"/>
    </row>
    <row r="62" spans="2:18" ht="12" customHeight="1">
      <c r="B62" s="10"/>
      <c r="D62" s="35"/>
      <c r="H62" s="36"/>
      <c r="J62" s="35"/>
      <c r="P62" s="36"/>
      <c r="R62" s="11"/>
    </row>
    <row r="63" spans="2:18" ht="12" customHeight="1">
      <c r="B63" s="10"/>
      <c r="D63" s="35"/>
      <c r="H63" s="36"/>
      <c r="J63" s="35"/>
      <c r="P63" s="36"/>
      <c r="R63" s="11"/>
    </row>
    <row r="64" spans="2:18" ht="12" customHeight="1">
      <c r="B64" s="10"/>
      <c r="D64" s="35"/>
      <c r="H64" s="36"/>
      <c r="J64" s="35"/>
      <c r="P64" s="36"/>
      <c r="R64" s="11"/>
    </row>
    <row r="65" spans="2:18" ht="12" customHeight="1">
      <c r="B65" s="10"/>
      <c r="D65" s="35"/>
      <c r="H65" s="36"/>
      <c r="J65" s="35"/>
      <c r="P65" s="36"/>
      <c r="R65" s="11"/>
    </row>
    <row r="66" spans="2:18" ht="12" customHeight="1">
      <c r="B66" s="10"/>
      <c r="D66" s="35"/>
      <c r="H66" s="36"/>
      <c r="J66" s="35"/>
      <c r="P66" s="36"/>
      <c r="R66" s="11"/>
    </row>
    <row r="67" spans="2:18" ht="12" customHeight="1">
      <c r="B67" s="10"/>
      <c r="D67" s="35"/>
      <c r="H67" s="36"/>
      <c r="J67" s="35"/>
      <c r="P67" s="36"/>
      <c r="R67" s="11"/>
    </row>
    <row r="68" spans="2:18" ht="12" customHeight="1">
      <c r="B68" s="10"/>
      <c r="D68" s="35"/>
      <c r="H68" s="36"/>
      <c r="J68" s="35"/>
      <c r="P68" s="36"/>
      <c r="R68" s="11"/>
    </row>
    <row r="69" spans="2:18" ht="12" customHeight="1">
      <c r="B69" s="10"/>
      <c r="D69" s="35"/>
      <c r="H69" s="36"/>
      <c r="J69" s="35"/>
      <c r="P69" s="36"/>
      <c r="R69" s="11"/>
    </row>
    <row r="70" spans="2:18" s="6" customFormat="1" ht="15" customHeight="1">
      <c r="B70" s="78"/>
      <c r="D70" s="37" t="s">
        <v>50</v>
      </c>
      <c r="E70" s="91"/>
      <c r="F70" s="91"/>
      <c r="G70" s="39" t="s">
        <v>51</v>
      </c>
      <c r="H70" s="92"/>
      <c r="J70" s="37" t="s">
        <v>50</v>
      </c>
      <c r="K70" s="91"/>
      <c r="L70" s="91"/>
      <c r="M70" s="91"/>
      <c r="N70" s="39" t="s">
        <v>51</v>
      </c>
      <c r="O70" s="91"/>
      <c r="P70" s="92"/>
      <c r="R70" s="79"/>
    </row>
    <row r="71" spans="2:18" s="6" customFormat="1" ht="1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5"/>
    </row>
    <row r="75" spans="2:18" s="6" customFormat="1" ht="7.5" customHeight="1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8"/>
    </row>
    <row r="76" spans="2:18" s="6" customFormat="1" ht="37.5" customHeight="1">
      <c r="B76" s="78"/>
      <c r="C76" s="188" t="s">
        <v>96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79"/>
    </row>
    <row r="77" spans="2:18" s="6" customFormat="1" ht="7.5" customHeight="1">
      <c r="B77" s="78"/>
      <c r="R77" s="79"/>
    </row>
    <row r="78" spans="2:18" s="6" customFormat="1" ht="30" customHeight="1">
      <c r="B78" s="78"/>
      <c r="C78" s="16" t="s">
        <v>13</v>
      </c>
      <c r="F78" s="175" t="str">
        <f>$F$6</f>
        <v>TJ Spartak Chrastava - plynovodní přípojka a OPZ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R78" s="79"/>
    </row>
    <row r="79" spans="2:18" s="6" customFormat="1" ht="37.5" customHeight="1">
      <c r="B79" s="78"/>
      <c r="C79" s="49" t="s">
        <v>92</v>
      </c>
      <c r="F79" s="174" t="str">
        <f>$F$7</f>
        <v>02981 - Přípojka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R79" s="79"/>
    </row>
    <row r="80" spans="2:18" s="6" customFormat="1" ht="7.5" customHeight="1">
      <c r="B80" s="78"/>
      <c r="R80" s="79"/>
    </row>
    <row r="81" spans="2:18" s="6" customFormat="1" ht="18" customHeight="1">
      <c r="B81" s="78"/>
      <c r="C81" s="16" t="s">
        <v>19</v>
      </c>
      <c r="F81" s="14" t="str">
        <f>$F$9</f>
        <v> </v>
      </c>
      <c r="K81" s="16" t="s">
        <v>21</v>
      </c>
      <c r="M81" s="176" t="str">
        <f>IF($O$9="","",$O$9)</f>
        <v>14.10.2015</v>
      </c>
      <c r="N81" s="202"/>
      <c r="O81" s="202"/>
      <c r="P81" s="202"/>
      <c r="R81" s="79"/>
    </row>
    <row r="82" spans="2:18" s="6" customFormat="1" ht="7.5" customHeight="1">
      <c r="B82" s="78"/>
      <c r="R82" s="79"/>
    </row>
    <row r="83" spans="2:18" s="6" customFormat="1" ht="13.5" customHeight="1">
      <c r="B83" s="78"/>
      <c r="C83" s="16" t="s">
        <v>25</v>
      </c>
      <c r="F83" s="14" t="str">
        <f>$E$12</f>
        <v> </v>
      </c>
      <c r="K83" s="16" t="s">
        <v>29</v>
      </c>
      <c r="M83" s="189" t="str">
        <f>$E$18</f>
        <v>Inpos-projekt, s.r.o.</v>
      </c>
      <c r="N83" s="202"/>
      <c r="O83" s="202"/>
      <c r="P83" s="202"/>
      <c r="Q83" s="202"/>
      <c r="R83" s="79"/>
    </row>
    <row r="84" spans="2:18" s="6" customFormat="1" ht="15" customHeight="1">
      <c r="B84" s="78"/>
      <c r="C84" s="16" t="s">
        <v>28</v>
      </c>
      <c r="F84" s="14" t="str">
        <f>IF($E$15="","",$E$15)</f>
        <v> </v>
      </c>
      <c r="K84" s="16" t="s">
        <v>32</v>
      </c>
      <c r="M84" s="189" t="str">
        <f>$E$21</f>
        <v>Ing. Pařízek Jiří</v>
      </c>
      <c r="N84" s="202"/>
      <c r="O84" s="202"/>
      <c r="P84" s="202"/>
      <c r="Q84" s="202"/>
      <c r="R84" s="79"/>
    </row>
    <row r="85" spans="2:18" s="6" customFormat="1" ht="11.25" customHeight="1">
      <c r="B85" s="78"/>
      <c r="R85" s="79"/>
    </row>
    <row r="86" spans="2:18" s="6" customFormat="1" ht="30" customHeight="1">
      <c r="B86" s="78"/>
      <c r="C86" s="182" t="s">
        <v>97</v>
      </c>
      <c r="D86" s="183"/>
      <c r="E86" s="183"/>
      <c r="F86" s="183"/>
      <c r="G86" s="183"/>
      <c r="H86" s="87"/>
      <c r="I86" s="87"/>
      <c r="J86" s="87"/>
      <c r="K86" s="87"/>
      <c r="L86" s="87"/>
      <c r="M86" s="87"/>
      <c r="N86" s="182" t="s">
        <v>98</v>
      </c>
      <c r="O86" s="202"/>
      <c r="P86" s="202"/>
      <c r="Q86" s="202"/>
      <c r="R86" s="79"/>
    </row>
    <row r="87" spans="2:18" s="6" customFormat="1" ht="11.25" customHeight="1">
      <c r="B87" s="78"/>
      <c r="R87" s="79"/>
    </row>
    <row r="88" spans="2:47" s="6" customFormat="1" ht="30" customHeight="1">
      <c r="B88" s="78"/>
      <c r="C88" s="59" t="s">
        <v>99</v>
      </c>
      <c r="N88" s="213">
        <f>$N$119</f>
        <v>0</v>
      </c>
      <c r="O88" s="202"/>
      <c r="P88" s="202"/>
      <c r="Q88" s="202"/>
      <c r="R88" s="79"/>
      <c r="AU88" s="6" t="s">
        <v>100</v>
      </c>
    </row>
    <row r="89" spans="2:18" s="64" customFormat="1" ht="25.5" customHeight="1">
      <c r="B89" s="99"/>
      <c r="D89" s="100" t="s">
        <v>101</v>
      </c>
      <c r="N89" s="184">
        <f>$N$120</f>
        <v>0</v>
      </c>
      <c r="O89" s="185"/>
      <c r="P89" s="185"/>
      <c r="Q89" s="185"/>
      <c r="R89" s="101"/>
    </row>
    <row r="90" spans="2:18" s="84" customFormat="1" ht="20.25" customHeight="1">
      <c r="B90" s="102"/>
      <c r="D90" s="103" t="s">
        <v>102</v>
      </c>
      <c r="N90" s="164">
        <f>$N$121</f>
        <v>0</v>
      </c>
      <c r="O90" s="185"/>
      <c r="P90" s="185"/>
      <c r="Q90" s="185"/>
      <c r="R90" s="104"/>
    </row>
    <row r="91" spans="2:18" s="84" customFormat="1" ht="20.25" customHeight="1">
      <c r="B91" s="102"/>
      <c r="D91" s="103" t="s">
        <v>103</v>
      </c>
      <c r="N91" s="164">
        <f>$N$162</f>
        <v>0</v>
      </c>
      <c r="O91" s="185"/>
      <c r="P91" s="185"/>
      <c r="Q91" s="185"/>
      <c r="R91" s="104"/>
    </row>
    <row r="92" spans="2:18" s="84" customFormat="1" ht="20.25" customHeight="1">
      <c r="B92" s="102"/>
      <c r="D92" s="103" t="s">
        <v>104</v>
      </c>
      <c r="N92" s="164">
        <f>$N$171</f>
        <v>0</v>
      </c>
      <c r="O92" s="185"/>
      <c r="P92" s="185"/>
      <c r="Q92" s="185"/>
      <c r="R92" s="104"/>
    </row>
    <row r="93" spans="2:18" s="84" customFormat="1" ht="20.25" customHeight="1">
      <c r="B93" s="102"/>
      <c r="D93" s="103" t="s">
        <v>105</v>
      </c>
      <c r="N93" s="164">
        <f>$N$173</f>
        <v>0</v>
      </c>
      <c r="O93" s="185"/>
      <c r="P93" s="185"/>
      <c r="Q93" s="185"/>
      <c r="R93" s="104"/>
    </row>
    <row r="94" spans="2:18" s="84" customFormat="1" ht="20.25" customHeight="1">
      <c r="B94" s="102"/>
      <c r="D94" s="103" t="s">
        <v>106</v>
      </c>
      <c r="N94" s="164">
        <f>$N$178</f>
        <v>0</v>
      </c>
      <c r="O94" s="185"/>
      <c r="P94" s="185"/>
      <c r="Q94" s="185"/>
      <c r="R94" s="104"/>
    </row>
    <row r="95" spans="2:18" s="64" customFormat="1" ht="25.5" customHeight="1">
      <c r="B95" s="99"/>
      <c r="D95" s="100" t="s">
        <v>107</v>
      </c>
      <c r="N95" s="184">
        <f>$N$180</f>
        <v>0</v>
      </c>
      <c r="O95" s="185"/>
      <c r="P95" s="185"/>
      <c r="Q95" s="185"/>
      <c r="R95" s="101"/>
    </row>
    <row r="96" spans="2:18" s="84" customFormat="1" ht="20.25" customHeight="1">
      <c r="B96" s="102"/>
      <c r="D96" s="103" t="s">
        <v>108</v>
      </c>
      <c r="N96" s="164">
        <f>$N$181</f>
        <v>0</v>
      </c>
      <c r="O96" s="185"/>
      <c r="P96" s="185"/>
      <c r="Q96" s="185"/>
      <c r="R96" s="104"/>
    </row>
    <row r="97" spans="2:18" s="84" customFormat="1" ht="20.25" customHeight="1">
      <c r="B97" s="102"/>
      <c r="D97" s="103" t="s">
        <v>109</v>
      </c>
      <c r="N97" s="164">
        <f>$N$186</f>
        <v>0</v>
      </c>
      <c r="O97" s="185"/>
      <c r="P97" s="185"/>
      <c r="Q97" s="185"/>
      <c r="R97" s="104"/>
    </row>
    <row r="98" spans="2:18" s="64" customFormat="1" ht="25.5" customHeight="1">
      <c r="B98" s="99"/>
      <c r="D98" s="100" t="s">
        <v>110</v>
      </c>
      <c r="N98" s="184">
        <f>$N$215</f>
        <v>0</v>
      </c>
      <c r="O98" s="185"/>
      <c r="P98" s="185"/>
      <c r="Q98" s="185"/>
      <c r="R98" s="101"/>
    </row>
    <row r="99" spans="2:18" s="6" customFormat="1" ht="22.5" customHeight="1">
      <c r="B99" s="78"/>
      <c r="R99" s="79"/>
    </row>
    <row r="100" spans="2:21" s="6" customFormat="1" ht="30" customHeight="1">
      <c r="B100" s="78"/>
      <c r="C100" s="59" t="s">
        <v>111</v>
      </c>
      <c r="N100" s="213">
        <v>0</v>
      </c>
      <c r="O100" s="202"/>
      <c r="P100" s="202"/>
      <c r="Q100" s="202"/>
      <c r="R100" s="79"/>
      <c r="T100" s="105"/>
      <c r="U100" s="106" t="s">
        <v>38</v>
      </c>
    </row>
    <row r="101" spans="2:18" s="6" customFormat="1" ht="18" customHeight="1">
      <c r="B101" s="78"/>
      <c r="R101" s="79"/>
    </row>
    <row r="102" spans="2:18" s="6" customFormat="1" ht="30" customHeight="1">
      <c r="B102" s="78"/>
      <c r="C102" s="77" t="s">
        <v>88</v>
      </c>
      <c r="D102" s="87"/>
      <c r="E102" s="87"/>
      <c r="F102" s="87"/>
      <c r="G102" s="87"/>
      <c r="H102" s="87"/>
      <c r="I102" s="87"/>
      <c r="J102" s="87"/>
      <c r="K102" s="87"/>
      <c r="L102" s="215">
        <f>ROUND(SUM($N$88+$N$100),2)</f>
        <v>0</v>
      </c>
      <c r="M102" s="183"/>
      <c r="N102" s="183"/>
      <c r="O102" s="183"/>
      <c r="P102" s="183"/>
      <c r="Q102" s="183"/>
      <c r="R102" s="79"/>
    </row>
    <row r="103" spans="2:18" s="6" customFormat="1" ht="7.5" customHeight="1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5"/>
    </row>
    <row r="107" spans="2:18" s="6" customFormat="1" ht="7.5" customHeight="1"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8"/>
    </row>
    <row r="108" spans="2:18" s="6" customFormat="1" ht="37.5" customHeight="1">
      <c r="B108" s="78"/>
      <c r="C108" s="188" t="s">
        <v>112</v>
      </c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79"/>
    </row>
    <row r="109" spans="2:18" s="6" customFormat="1" ht="7.5" customHeight="1">
      <c r="B109" s="78"/>
      <c r="R109" s="79"/>
    </row>
    <row r="110" spans="2:18" s="6" customFormat="1" ht="30" customHeight="1">
      <c r="B110" s="78"/>
      <c r="C110" s="16" t="s">
        <v>13</v>
      </c>
      <c r="F110" s="175" t="str">
        <f>$F$6</f>
        <v>TJ Spartak Chrastava - plynovodní přípojka a OPZ</v>
      </c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R110" s="79"/>
    </row>
    <row r="111" spans="2:18" s="6" customFormat="1" ht="37.5" customHeight="1">
      <c r="B111" s="78"/>
      <c r="C111" s="49" t="s">
        <v>92</v>
      </c>
      <c r="F111" s="174" t="str">
        <f>$F$7</f>
        <v>02981 - Přípojka</v>
      </c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R111" s="79"/>
    </row>
    <row r="112" spans="2:18" s="6" customFormat="1" ht="7.5" customHeight="1">
      <c r="B112" s="78"/>
      <c r="R112" s="79"/>
    </row>
    <row r="113" spans="2:18" s="6" customFormat="1" ht="18" customHeight="1">
      <c r="B113" s="78"/>
      <c r="C113" s="16" t="s">
        <v>19</v>
      </c>
      <c r="F113" s="14" t="str">
        <f>$F$9</f>
        <v> </v>
      </c>
      <c r="K113" s="16" t="s">
        <v>21</v>
      </c>
      <c r="M113" s="176" t="str">
        <f>IF($O$9="","",$O$9)</f>
        <v>14.10.2015</v>
      </c>
      <c r="N113" s="202"/>
      <c r="O113" s="202"/>
      <c r="P113" s="202"/>
      <c r="R113" s="79"/>
    </row>
    <row r="114" spans="2:18" s="6" customFormat="1" ht="7.5" customHeight="1">
      <c r="B114" s="78"/>
      <c r="R114" s="79"/>
    </row>
    <row r="115" spans="2:18" s="6" customFormat="1" ht="13.5" customHeight="1">
      <c r="B115" s="78"/>
      <c r="C115" s="16" t="s">
        <v>25</v>
      </c>
      <c r="F115" s="14" t="str">
        <f>$E$12</f>
        <v> </v>
      </c>
      <c r="K115" s="16" t="s">
        <v>29</v>
      </c>
      <c r="M115" s="189" t="str">
        <f>$E$18</f>
        <v>Inpos-projekt, s.r.o.</v>
      </c>
      <c r="N115" s="202"/>
      <c r="O115" s="202"/>
      <c r="P115" s="202"/>
      <c r="Q115" s="202"/>
      <c r="R115" s="79"/>
    </row>
    <row r="116" spans="2:18" s="6" customFormat="1" ht="15" customHeight="1">
      <c r="B116" s="78"/>
      <c r="C116" s="16" t="s">
        <v>28</v>
      </c>
      <c r="F116" s="14" t="str">
        <f>IF($E$15="","",$E$15)</f>
        <v> </v>
      </c>
      <c r="K116" s="16" t="s">
        <v>32</v>
      </c>
      <c r="M116" s="189" t="str">
        <f>$E$21</f>
        <v>Ing. Pařízek Jiří</v>
      </c>
      <c r="N116" s="202"/>
      <c r="O116" s="202"/>
      <c r="P116" s="202"/>
      <c r="Q116" s="202"/>
      <c r="R116" s="79"/>
    </row>
    <row r="117" spans="2:18" s="6" customFormat="1" ht="11.25" customHeight="1">
      <c r="B117" s="78"/>
      <c r="R117" s="79"/>
    </row>
    <row r="118" spans="2:27" s="107" customFormat="1" ht="30" customHeight="1">
      <c r="B118" s="108"/>
      <c r="C118" s="109" t="s">
        <v>113</v>
      </c>
      <c r="D118" s="110" t="s">
        <v>114</v>
      </c>
      <c r="E118" s="110" t="s">
        <v>56</v>
      </c>
      <c r="F118" s="165" t="s">
        <v>115</v>
      </c>
      <c r="G118" s="166"/>
      <c r="H118" s="166"/>
      <c r="I118" s="166"/>
      <c r="J118" s="110" t="s">
        <v>116</v>
      </c>
      <c r="K118" s="110" t="s">
        <v>117</v>
      </c>
      <c r="L118" s="165" t="s">
        <v>118</v>
      </c>
      <c r="M118" s="166"/>
      <c r="N118" s="165" t="s">
        <v>119</v>
      </c>
      <c r="O118" s="166"/>
      <c r="P118" s="166"/>
      <c r="Q118" s="167"/>
      <c r="R118" s="111"/>
      <c r="T118" s="55" t="s">
        <v>120</v>
      </c>
      <c r="U118" s="56" t="s">
        <v>38</v>
      </c>
      <c r="V118" s="56" t="s">
        <v>121</v>
      </c>
      <c r="W118" s="56" t="s">
        <v>122</v>
      </c>
      <c r="X118" s="56" t="s">
        <v>123</v>
      </c>
      <c r="Y118" s="56" t="s">
        <v>124</v>
      </c>
      <c r="Z118" s="56" t="s">
        <v>125</v>
      </c>
      <c r="AA118" s="57" t="s">
        <v>126</v>
      </c>
    </row>
    <row r="119" spans="2:63" s="6" customFormat="1" ht="30" customHeight="1">
      <c r="B119" s="78"/>
      <c r="C119" s="59" t="s">
        <v>94</v>
      </c>
      <c r="N119" s="227">
        <f>$BK$119</f>
        <v>0</v>
      </c>
      <c r="O119" s="202"/>
      <c r="P119" s="202"/>
      <c r="Q119" s="202"/>
      <c r="R119" s="79"/>
      <c r="T119" s="112"/>
      <c r="U119" s="83"/>
      <c r="V119" s="83"/>
      <c r="W119" s="113">
        <f>$W$120+$W$180+$W$215</f>
        <v>328.62922000000003</v>
      </c>
      <c r="X119" s="83"/>
      <c r="Y119" s="113">
        <f>$Y$120+$Y$180+$Y$215</f>
        <v>12.17297</v>
      </c>
      <c r="Z119" s="83"/>
      <c r="AA119" s="114">
        <f>$AA$120+$AA$180+$AA$215</f>
        <v>6.24</v>
      </c>
      <c r="AT119" s="6" t="s">
        <v>73</v>
      </c>
      <c r="AU119" s="6" t="s">
        <v>100</v>
      </c>
      <c r="BK119" s="115">
        <f>$BK$120+$BK$180+$BK$215</f>
        <v>0</v>
      </c>
    </row>
    <row r="120" spans="2:63" s="116" customFormat="1" ht="38.25" customHeight="1">
      <c r="B120" s="117"/>
      <c r="D120" s="118" t="s">
        <v>101</v>
      </c>
      <c r="E120" s="118"/>
      <c r="F120" s="118"/>
      <c r="G120" s="118"/>
      <c r="H120" s="118"/>
      <c r="I120" s="118"/>
      <c r="J120" s="118"/>
      <c r="K120" s="118"/>
      <c r="L120" s="118"/>
      <c r="M120" s="118"/>
      <c r="N120" s="223">
        <f>$BK$120</f>
        <v>0</v>
      </c>
      <c r="O120" s="224"/>
      <c r="P120" s="224"/>
      <c r="Q120" s="224"/>
      <c r="R120" s="120"/>
      <c r="T120" s="121"/>
      <c r="W120" s="122">
        <f>$W$121+$W$162+$W$171+$W$173+$W$178</f>
        <v>277.19722</v>
      </c>
      <c r="Y120" s="122">
        <f>$Y$121+$Y$162+$Y$171+$Y$173+$Y$178</f>
        <v>12.167209999999999</v>
      </c>
      <c r="AA120" s="123">
        <f>$AA$121+$AA$162+$AA$171+$AA$173+$AA$178</f>
        <v>6.24</v>
      </c>
      <c r="AR120" s="119" t="s">
        <v>18</v>
      </c>
      <c r="AT120" s="119" t="s">
        <v>73</v>
      </c>
      <c r="AU120" s="119" t="s">
        <v>74</v>
      </c>
      <c r="AY120" s="119" t="s">
        <v>127</v>
      </c>
      <c r="BK120" s="124">
        <f>$BK$121+$BK$162+$BK$171+$BK$173+$BK$178</f>
        <v>0</v>
      </c>
    </row>
    <row r="121" spans="2:63" s="116" customFormat="1" ht="20.25" customHeight="1">
      <c r="B121" s="117"/>
      <c r="D121" s="125" t="s">
        <v>102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225">
        <f>$BK$121</f>
        <v>0</v>
      </c>
      <c r="O121" s="224"/>
      <c r="P121" s="224"/>
      <c r="Q121" s="224"/>
      <c r="R121" s="120"/>
      <c r="T121" s="121"/>
      <c r="W121" s="122">
        <f>SUM($W$122:$W$161)</f>
        <v>269.9691</v>
      </c>
      <c r="Y121" s="122">
        <f>SUM($Y$122:$Y$161)</f>
        <v>0.00103</v>
      </c>
      <c r="AA121" s="123">
        <f>SUM($AA$122:$AA$161)</f>
        <v>6.24</v>
      </c>
      <c r="AR121" s="119" t="s">
        <v>18</v>
      </c>
      <c r="AT121" s="119" t="s">
        <v>73</v>
      </c>
      <c r="AU121" s="119" t="s">
        <v>18</v>
      </c>
      <c r="AY121" s="119" t="s">
        <v>127</v>
      </c>
      <c r="BK121" s="124">
        <f>SUM($BK$122:$BK$161)</f>
        <v>0</v>
      </c>
    </row>
    <row r="122" spans="2:65" s="6" customFormat="1" ht="24" customHeight="1">
      <c r="B122" s="78"/>
      <c r="C122" s="126" t="s">
        <v>18</v>
      </c>
      <c r="D122" s="126" t="s">
        <v>128</v>
      </c>
      <c r="E122" s="127" t="s">
        <v>129</v>
      </c>
      <c r="F122" s="168" t="s">
        <v>130</v>
      </c>
      <c r="G122" s="169"/>
      <c r="H122" s="169"/>
      <c r="I122" s="169"/>
      <c r="J122" s="128" t="s">
        <v>131</v>
      </c>
      <c r="K122" s="129">
        <v>15.6</v>
      </c>
      <c r="L122" s="170"/>
      <c r="M122" s="169"/>
      <c r="N122" s="170">
        <f>ROUND($L$122*$K$122,2)</f>
        <v>0</v>
      </c>
      <c r="O122" s="169"/>
      <c r="P122" s="169"/>
      <c r="Q122" s="169"/>
      <c r="R122" s="79"/>
      <c r="T122" s="130"/>
      <c r="U122" s="26" t="s">
        <v>39</v>
      </c>
      <c r="V122" s="131">
        <v>1.158</v>
      </c>
      <c r="W122" s="131">
        <f>$V$122*$K$122</f>
        <v>18.064799999999998</v>
      </c>
      <c r="X122" s="131">
        <v>0</v>
      </c>
      <c r="Y122" s="131">
        <f>$X$122*$K$122</f>
        <v>0</v>
      </c>
      <c r="Z122" s="131">
        <v>0.4</v>
      </c>
      <c r="AA122" s="132">
        <f>$Z$122*$K$122</f>
        <v>6.24</v>
      </c>
      <c r="AR122" s="6" t="s">
        <v>132</v>
      </c>
      <c r="AT122" s="6" t="s">
        <v>128</v>
      </c>
      <c r="AU122" s="6" t="s">
        <v>90</v>
      </c>
      <c r="AY122" s="6" t="s">
        <v>127</v>
      </c>
      <c r="BE122" s="133">
        <f>IF($U$122="základní",$N$122,0)</f>
        <v>0</v>
      </c>
      <c r="BF122" s="133">
        <f>IF($U$122="snížená",$N$122,0)</f>
        <v>0</v>
      </c>
      <c r="BG122" s="133">
        <f>IF($U$122="zákl. přenesená",$N$122,0)</f>
        <v>0</v>
      </c>
      <c r="BH122" s="133">
        <f>IF($U$122="sníž. přenesená",$N$122,0)</f>
        <v>0</v>
      </c>
      <c r="BI122" s="133">
        <f>IF($U$122="nulová",$N$122,0)</f>
        <v>0</v>
      </c>
      <c r="BJ122" s="6" t="s">
        <v>18</v>
      </c>
      <c r="BK122" s="133">
        <f>ROUND($L$122*$K$122,2)</f>
        <v>0</v>
      </c>
      <c r="BL122" s="6" t="s">
        <v>132</v>
      </c>
      <c r="BM122" s="6" t="s">
        <v>133</v>
      </c>
    </row>
    <row r="123" spans="2:51" s="6" customFormat="1" ht="15.75" customHeight="1">
      <c r="B123" s="134"/>
      <c r="E123" s="135"/>
      <c r="F123" s="171" t="s">
        <v>134</v>
      </c>
      <c r="G123" s="172"/>
      <c r="H123" s="172"/>
      <c r="I123" s="172"/>
      <c r="K123" s="136">
        <v>15.6</v>
      </c>
      <c r="R123" s="137"/>
      <c r="T123" s="138"/>
      <c r="AA123" s="139"/>
      <c r="AT123" s="135" t="s">
        <v>135</v>
      </c>
      <c r="AU123" s="135" t="s">
        <v>90</v>
      </c>
      <c r="AV123" s="135" t="s">
        <v>90</v>
      </c>
      <c r="AW123" s="135" t="s">
        <v>100</v>
      </c>
      <c r="AX123" s="135" t="s">
        <v>18</v>
      </c>
      <c r="AY123" s="135" t="s">
        <v>127</v>
      </c>
    </row>
    <row r="124" spans="2:65" s="6" customFormat="1" ht="24" customHeight="1">
      <c r="B124" s="78"/>
      <c r="C124" s="126" t="s">
        <v>90</v>
      </c>
      <c r="D124" s="126" t="s">
        <v>128</v>
      </c>
      <c r="E124" s="127" t="s">
        <v>136</v>
      </c>
      <c r="F124" s="168" t="s">
        <v>137</v>
      </c>
      <c r="G124" s="169"/>
      <c r="H124" s="169"/>
      <c r="I124" s="169"/>
      <c r="J124" s="128" t="s">
        <v>138</v>
      </c>
      <c r="K124" s="129">
        <v>20</v>
      </c>
      <c r="L124" s="170"/>
      <c r="M124" s="169"/>
      <c r="N124" s="170">
        <f>ROUND($L$124*$K$124,2)</f>
        <v>0</v>
      </c>
      <c r="O124" s="169"/>
      <c r="P124" s="169"/>
      <c r="Q124" s="169"/>
      <c r="R124" s="79"/>
      <c r="T124" s="130"/>
      <c r="U124" s="26" t="s">
        <v>39</v>
      </c>
      <c r="V124" s="131">
        <v>0.2</v>
      </c>
      <c r="W124" s="131">
        <f>$V$124*$K$124</f>
        <v>4</v>
      </c>
      <c r="X124" s="131">
        <v>0</v>
      </c>
      <c r="Y124" s="131">
        <f>$X$124*$K$124</f>
        <v>0</v>
      </c>
      <c r="Z124" s="131">
        <v>0</v>
      </c>
      <c r="AA124" s="132">
        <f>$Z$124*$K$124</f>
        <v>0</v>
      </c>
      <c r="AR124" s="6" t="s">
        <v>132</v>
      </c>
      <c r="AT124" s="6" t="s">
        <v>128</v>
      </c>
      <c r="AU124" s="6" t="s">
        <v>90</v>
      </c>
      <c r="AY124" s="6" t="s">
        <v>127</v>
      </c>
      <c r="BE124" s="133">
        <f>IF($U$124="základní",$N$124,0)</f>
        <v>0</v>
      </c>
      <c r="BF124" s="133">
        <f>IF($U$124="snížená",$N$124,0)</f>
        <v>0</v>
      </c>
      <c r="BG124" s="133">
        <f>IF($U$124="zákl. přenesená",$N$124,0)</f>
        <v>0</v>
      </c>
      <c r="BH124" s="133">
        <f>IF($U$124="sníž. přenesená",$N$124,0)</f>
        <v>0</v>
      </c>
      <c r="BI124" s="133">
        <f>IF($U$124="nulová",$N$124,0)</f>
        <v>0</v>
      </c>
      <c r="BJ124" s="6" t="s">
        <v>18</v>
      </c>
      <c r="BK124" s="133">
        <f>ROUND($L$124*$K$124,2)</f>
        <v>0</v>
      </c>
      <c r="BL124" s="6" t="s">
        <v>132</v>
      </c>
      <c r="BM124" s="6" t="s">
        <v>139</v>
      </c>
    </row>
    <row r="125" spans="2:65" s="6" customFormat="1" ht="24" customHeight="1">
      <c r="B125" s="78"/>
      <c r="C125" s="126" t="s">
        <v>140</v>
      </c>
      <c r="D125" s="126" t="s">
        <v>128</v>
      </c>
      <c r="E125" s="127" t="s">
        <v>141</v>
      </c>
      <c r="F125" s="168" t="s">
        <v>142</v>
      </c>
      <c r="G125" s="169"/>
      <c r="H125" s="169"/>
      <c r="I125" s="169"/>
      <c r="J125" s="128" t="s">
        <v>143</v>
      </c>
      <c r="K125" s="129">
        <v>2</v>
      </c>
      <c r="L125" s="170"/>
      <c r="M125" s="169"/>
      <c r="N125" s="170">
        <f>ROUND($L$125*$K$125,2)</f>
        <v>0</v>
      </c>
      <c r="O125" s="169"/>
      <c r="P125" s="169"/>
      <c r="Q125" s="169"/>
      <c r="R125" s="79"/>
      <c r="T125" s="130"/>
      <c r="U125" s="26" t="s">
        <v>39</v>
      </c>
      <c r="V125" s="131">
        <v>0</v>
      </c>
      <c r="W125" s="131">
        <f>$V$125*$K$125</f>
        <v>0</v>
      </c>
      <c r="X125" s="131">
        <v>0</v>
      </c>
      <c r="Y125" s="131">
        <f>$X$125*$K$125</f>
        <v>0</v>
      </c>
      <c r="Z125" s="131">
        <v>0</v>
      </c>
      <c r="AA125" s="132">
        <f>$Z$125*$K$125</f>
        <v>0</v>
      </c>
      <c r="AR125" s="6" t="s">
        <v>132</v>
      </c>
      <c r="AT125" s="6" t="s">
        <v>128</v>
      </c>
      <c r="AU125" s="6" t="s">
        <v>90</v>
      </c>
      <c r="AY125" s="6" t="s">
        <v>127</v>
      </c>
      <c r="BE125" s="133">
        <f>IF($U$125="základní",$N$125,0)</f>
        <v>0</v>
      </c>
      <c r="BF125" s="133">
        <f>IF($U$125="snížená",$N$125,0)</f>
        <v>0</v>
      </c>
      <c r="BG125" s="133">
        <f>IF($U$125="zákl. přenesená",$N$125,0)</f>
        <v>0</v>
      </c>
      <c r="BH125" s="133">
        <f>IF($U$125="sníž. přenesená",$N$125,0)</f>
        <v>0</v>
      </c>
      <c r="BI125" s="133">
        <f>IF($U$125="nulová",$N$125,0)</f>
        <v>0</v>
      </c>
      <c r="BJ125" s="6" t="s">
        <v>18</v>
      </c>
      <c r="BK125" s="133">
        <f>ROUND($L$125*$K$125,2)</f>
        <v>0</v>
      </c>
      <c r="BL125" s="6" t="s">
        <v>132</v>
      </c>
      <c r="BM125" s="6" t="s">
        <v>144</v>
      </c>
    </row>
    <row r="126" spans="2:65" s="6" customFormat="1" ht="24" customHeight="1">
      <c r="B126" s="78"/>
      <c r="C126" s="126" t="s">
        <v>132</v>
      </c>
      <c r="D126" s="126" t="s">
        <v>128</v>
      </c>
      <c r="E126" s="127" t="s">
        <v>145</v>
      </c>
      <c r="F126" s="168" t="s">
        <v>146</v>
      </c>
      <c r="G126" s="169"/>
      <c r="H126" s="169"/>
      <c r="I126" s="169"/>
      <c r="J126" s="128" t="s">
        <v>147</v>
      </c>
      <c r="K126" s="129">
        <v>10.28</v>
      </c>
      <c r="L126" s="170"/>
      <c r="M126" s="169"/>
      <c r="N126" s="170">
        <f>ROUND($L$126*$K$126,2)</f>
        <v>0</v>
      </c>
      <c r="O126" s="169"/>
      <c r="P126" s="169"/>
      <c r="Q126" s="169"/>
      <c r="R126" s="79"/>
      <c r="T126" s="130"/>
      <c r="U126" s="26" t="s">
        <v>39</v>
      </c>
      <c r="V126" s="131">
        <v>0.097</v>
      </c>
      <c r="W126" s="131">
        <f>$V$126*$K$126</f>
        <v>0.9971599999999999</v>
      </c>
      <c r="X126" s="131">
        <v>0</v>
      </c>
      <c r="Y126" s="131">
        <f>$X$126*$K$126</f>
        <v>0</v>
      </c>
      <c r="Z126" s="131">
        <v>0</v>
      </c>
      <c r="AA126" s="132">
        <f>$Z$126*$K$126</f>
        <v>0</v>
      </c>
      <c r="AR126" s="6" t="s">
        <v>132</v>
      </c>
      <c r="AT126" s="6" t="s">
        <v>128</v>
      </c>
      <c r="AU126" s="6" t="s">
        <v>90</v>
      </c>
      <c r="AY126" s="6" t="s">
        <v>127</v>
      </c>
      <c r="BE126" s="133">
        <f>IF($U$126="základní",$N$126,0)</f>
        <v>0</v>
      </c>
      <c r="BF126" s="133">
        <f>IF($U$126="snížená",$N$126,0)</f>
        <v>0</v>
      </c>
      <c r="BG126" s="133">
        <f>IF($U$126="zákl. přenesená",$N$126,0)</f>
        <v>0</v>
      </c>
      <c r="BH126" s="133">
        <f>IF($U$126="sníž. přenesená",$N$126,0)</f>
        <v>0</v>
      </c>
      <c r="BI126" s="133">
        <f>IF($U$126="nulová",$N$126,0)</f>
        <v>0</v>
      </c>
      <c r="BJ126" s="6" t="s">
        <v>18</v>
      </c>
      <c r="BK126" s="133">
        <f>ROUND($L$126*$K$126,2)</f>
        <v>0</v>
      </c>
      <c r="BL126" s="6" t="s">
        <v>132</v>
      </c>
      <c r="BM126" s="6" t="s">
        <v>148</v>
      </c>
    </row>
    <row r="127" spans="2:51" s="6" customFormat="1" ht="15.75" customHeight="1">
      <c r="B127" s="134"/>
      <c r="E127" s="135"/>
      <c r="F127" s="171" t="s">
        <v>149</v>
      </c>
      <c r="G127" s="172"/>
      <c r="H127" s="172"/>
      <c r="I127" s="172"/>
      <c r="K127" s="136">
        <v>3.96</v>
      </c>
      <c r="R127" s="137"/>
      <c r="T127" s="138"/>
      <c r="AA127" s="139"/>
      <c r="AT127" s="135" t="s">
        <v>135</v>
      </c>
      <c r="AU127" s="135" t="s">
        <v>90</v>
      </c>
      <c r="AV127" s="135" t="s">
        <v>90</v>
      </c>
      <c r="AW127" s="135" t="s">
        <v>100</v>
      </c>
      <c r="AX127" s="135" t="s">
        <v>74</v>
      </c>
      <c r="AY127" s="135" t="s">
        <v>127</v>
      </c>
    </row>
    <row r="128" spans="2:51" s="6" customFormat="1" ht="15.75" customHeight="1">
      <c r="B128" s="134"/>
      <c r="E128" s="135"/>
      <c r="F128" s="171" t="s">
        <v>150</v>
      </c>
      <c r="G128" s="172"/>
      <c r="H128" s="172"/>
      <c r="I128" s="172"/>
      <c r="K128" s="136">
        <v>0.54</v>
      </c>
      <c r="R128" s="137"/>
      <c r="T128" s="138"/>
      <c r="AA128" s="139"/>
      <c r="AT128" s="135" t="s">
        <v>135</v>
      </c>
      <c r="AU128" s="135" t="s">
        <v>90</v>
      </c>
      <c r="AV128" s="135" t="s">
        <v>90</v>
      </c>
      <c r="AW128" s="135" t="s">
        <v>100</v>
      </c>
      <c r="AX128" s="135" t="s">
        <v>74</v>
      </c>
      <c r="AY128" s="135" t="s">
        <v>127</v>
      </c>
    </row>
    <row r="129" spans="2:51" s="6" customFormat="1" ht="15.75" customHeight="1">
      <c r="B129" s="134"/>
      <c r="E129" s="135"/>
      <c r="F129" s="171" t="s">
        <v>151</v>
      </c>
      <c r="G129" s="172"/>
      <c r="H129" s="172"/>
      <c r="I129" s="172"/>
      <c r="K129" s="136">
        <v>0.97</v>
      </c>
      <c r="R129" s="137"/>
      <c r="T129" s="138"/>
      <c r="AA129" s="139"/>
      <c r="AT129" s="135" t="s">
        <v>135</v>
      </c>
      <c r="AU129" s="135" t="s">
        <v>90</v>
      </c>
      <c r="AV129" s="135" t="s">
        <v>90</v>
      </c>
      <c r="AW129" s="135" t="s">
        <v>100</v>
      </c>
      <c r="AX129" s="135" t="s">
        <v>74</v>
      </c>
      <c r="AY129" s="135" t="s">
        <v>127</v>
      </c>
    </row>
    <row r="130" spans="2:51" s="6" customFormat="1" ht="15.75" customHeight="1">
      <c r="B130" s="134"/>
      <c r="E130" s="135"/>
      <c r="F130" s="171" t="s">
        <v>152</v>
      </c>
      <c r="G130" s="172"/>
      <c r="H130" s="172"/>
      <c r="I130" s="172"/>
      <c r="K130" s="136">
        <v>4.81</v>
      </c>
      <c r="R130" s="137"/>
      <c r="T130" s="138"/>
      <c r="AA130" s="139"/>
      <c r="AT130" s="135" t="s">
        <v>135</v>
      </c>
      <c r="AU130" s="135" t="s">
        <v>90</v>
      </c>
      <c r="AV130" s="135" t="s">
        <v>90</v>
      </c>
      <c r="AW130" s="135" t="s">
        <v>100</v>
      </c>
      <c r="AX130" s="135" t="s">
        <v>74</v>
      </c>
      <c r="AY130" s="135" t="s">
        <v>127</v>
      </c>
    </row>
    <row r="131" spans="2:51" s="6" customFormat="1" ht="15.75" customHeight="1">
      <c r="B131" s="140"/>
      <c r="E131" s="141"/>
      <c r="F131" s="173" t="s">
        <v>153</v>
      </c>
      <c r="G131" s="217"/>
      <c r="H131" s="217"/>
      <c r="I131" s="217"/>
      <c r="K131" s="142">
        <v>10.28</v>
      </c>
      <c r="R131" s="143"/>
      <c r="T131" s="144"/>
      <c r="AA131" s="145"/>
      <c r="AT131" s="141" t="s">
        <v>135</v>
      </c>
      <c r="AU131" s="141" t="s">
        <v>90</v>
      </c>
      <c r="AV131" s="141" t="s">
        <v>132</v>
      </c>
      <c r="AW131" s="141" t="s">
        <v>100</v>
      </c>
      <c r="AX131" s="141" t="s">
        <v>18</v>
      </c>
      <c r="AY131" s="141" t="s">
        <v>127</v>
      </c>
    </row>
    <row r="132" spans="2:65" s="6" customFormat="1" ht="24" customHeight="1">
      <c r="B132" s="78"/>
      <c r="C132" s="126" t="s">
        <v>154</v>
      </c>
      <c r="D132" s="126" t="s">
        <v>128</v>
      </c>
      <c r="E132" s="127" t="s">
        <v>155</v>
      </c>
      <c r="F132" s="168" t="s">
        <v>156</v>
      </c>
      <c r="G132" s="169"/>
      <c r="H132" s="169"/>
      <c r="I132" s="169"/>
      <c r="J132" s="128" t="s">
        <v>147</v>
      </c>
      <c r="K132" s="129">
        <v>0.73</v>
      </c>
      <c r="L132" s="170"/>
      <c r="M132" s="169"/>
      <c r="N132" s="170">
        <f>ROUND($L$132*$K$132,2)</f>
        <v>0</v>
      </c>
      <c r="O132" s="169"/>
      <c r="P132" s="169"/>
      <c r="Q132" s="169"/>
      <c r="R132" s="79"/>
      <c r="T132" s="130"/>
      <c r="U132" s="26" t="s">
        <v>39</v>
      </c>
      <c r="V132" s="131">
        <v>0</v>
      </c>
      <c r="W132" s="131">
        <f>$V$132*$K$132</f>
        <v>0</v>
      </c>
      <c r="X132" s="131">
        <v>0</v>
      </c>
      <c r="Y132" s="131">
        <f>$X$132*$K$132</f>
        <v>0</v>
      </c>
      <c r="Z132" s="131">
        <v>0</v>
      </c>
      <c r="AA132" s="132">
        <f>$Z$132*$K$132</f>
        <v>0</v>
      </c>
      <c r="AR132" s="6" t="s">
        <v>132</v>
      </c>
      <c r="AT132" s="6" t="s">
        <v>128</v>
      </c>
      <c r="AU132" s="6" t="s">
        <v>90</v>
      </c>
      <c r="AY132" s="6" t="s">
        <v>127</v>
      </c>
      <c r="BE132" s="133">
        <f>IF($U$132="základní",$N$132,0)</f>
        <v>0</v>
      </c>
      <c r="BF132" s="133">
        <f>IF($U$132="snížená",$N$132,0)</f>
        <v>0</v>
      </c>
      <c r="BG132" s="133">
        <f>IF($U$132="zákl. přenesená",$N$132,0)</f>
        <v>0</v>
      </c>
      <c r="BH132" s="133">
        <f>IF($U$132="sníž. přenesená",$N$132,0)</f>
        <v>0</v>
      </c>
      <c r="BI132" s="133">
        <f>IF($U$132="nulová",$N$132,0)</f>
        <v>0</v>
      </c>
      <c r="BJ132" s="6" t="s">
        <v>18</v>
      </c>
      <c r="BK132" s="133">
        <f>ROUND($L$132*$K$132,2)</f>
        <v>0</v>
      </c>
      <c r="BL132" s="6" t="s">
        <v>132</v>
      </c>
      <c r="BM132" s="6" t="s">
        <v>157</v>
      </c>
    </row>
    <row r="133" spans="2:51" s="6" customFormat="1" ht="15.75" customHeight="1">
      <c r="B133" s="134"/>
      <c r="E133" s="135"/>
      <c r="F133" s="171" t="s">
        <v>158</v>
      </c>
      <c r="G133" s="172"/>
      <c r="H133" s="172"/>
      <c r="I133" s="172"/>
      <c r="K133" s="136">
        <v>0.73</v>
      </c>
      <c r="R133" s="137"/>
      <c r="T133" s="138"/>
      <c r="AA133" s="139"/>
      <c r="AT133" s="135" t="s">
        <v>135</v>
      </c>
      <c r="AU133" s="135" t="s">
        <v>90</v>
      </c>
      <c r="AV133" s="135" t="s">
        <v>90</v>
      </c>
      <c r="AW133" s="135" t="s">
        <v>100</v>
      </c>
      <c r="AX133" s="135" t="s">
        <v>18</v>
      </c>
      <c r="AY133" s="135" t="s">
        <v>127</v>
      </c>
    </row>
    <row r="134" spans="2:65" s="6" customFormat="1" ht="24" customHeight="1">
      <c r="B134" s="78"/>
      <c r="C134" s="126" t="s">
        <v>159</v>
      </c>
      <c r="D134" s="126" t="s">
        <v>128</v>
      </c>
      <c r="E134" s="127" t="s">
        <v>160</v>
      </c>
      <c r="F134" s="168" t="s">
        <v>161</v>
      </c>
      <c r="G134" s="169"/>
      <c r="H134" s="169"/>
      <c r="I134" s="169"/>
      <c r="J134" s="128" t="s">
        <v>147</v>
      </c>
      <c r="K134" s="129">
        <v>12.49</v>
      </c>
      <c r="L134" s="170"/>
      <c r="M134" s="169"/>
      <c r="N134" s="170">
        <f>ROUND($L$134*$K$134,2)</f>
        <v>0</v>
      </c>
      <c r="O134" s="169"/>
      <c r="P134" s="169"/>
      <c r="Q134" s="169"/>
      <c r="R134" s="79"/>
      <c r="T134" s="130"/>
      <c r="U134" s="26" t="s">
        <v>39</v>
      </c>
      <c r="V134" s="131">
        <v>4.288</v>
      </c>
      <c r="W134" s="131">
        <f>$V$134*$K$134</f>
        <v>53.557120000000005</v>
      </c>
      <c r="X134" s="131">
        <v>0</v>
      </c>
      <c r="Y134" s="131">
        <f>$X$134*$K$134</f>
        <v>0</v>
      </c>
      <c r="Z134" s="131">
        <v>0</v>
      </c>
      <c r="AA134" s="132">
        <f>$Z$134*$K$134</f>
        <v>0</v>
      </c>
      <c r="AR134" s="6" t="s">
        <v>132</v>
      </c>
      <c r="AT134" s="6" t="s">
        <v>128</v>
      </c>
      <c r="AU134" s="6" t="s">
        <v>90</v>
      </c>
      <c r="AY134" s="6" t="s">
        <v>127</v>
      </c>
      <c r="BE134" s="133">
        <f>IF($U$134="základní",$N$134,0)</f>
        <v>0</v>
      </c>
      <c r="BF134" s="133">
        <f>IF($U$134="snížená",$N$134,0)</f>
        <v>0</v>
      </c>
      <c r="BG134" s="133">
        <f>IF($U$134="zákl. přenesená",$N$134,0)</f>
        <v>0</v>
      </c>
      <c r="BH134" s="133">
        <f>IF($U$134="sníž. přenesená",$N$134,0)</f>
        <v>0</v>
      </c>
      <c r="BI134" s="133">
        <f>IF($U$134="nulová",$N$134,0)</f>
        <v>0</v>
      </c>
      <c r="BJ134" s="6" t="s">
        <v>18</v>
      </c>
      <c r="BK134" s="133">
        <f>ROUND($L$134*$K$134,2)</f>
        <v>0</v>
      </c>
      <c r="BL134" s="6" t="s">
        <v>132</v>
      </c>
      <c r="BM134" s="6" t="s">
        <v>162</v>
      </c>
    </row>
    <row r="135" spans="2:51" s="6" customFormat="1" ht="15.75" customHeight="1">
      <c r="B135" s="134"/>
      <c r="E135" s="135"/>
      <c r="F135" s="171" t="s">
        <v>163</v>
      </c>
      <c r="G135" s="172"/>
      <c r="H135" s="172"/>
      <c r="I135" s="172"/>
      <c r="K135" s="136">
        <v>12.49</v>
      </c>
      <c r="R135" s="137"/>
      <c r="T135" s="138"/>
      <c r="AA135" s="139"/>
      <c r="AT135" s="135" t="s">
        <v>135</v>
      </c>
      <c r="AU135" s="135" t="s">
        <v>90</v>
      </c>
      <c r="AV135" s="135" t="s">
        <v>90</v>
      </c>
      <c r="AW135" s="135" t="s">
        <v>100</v>
      </c>
      <c r="AX135" s="135" t="s">
        <v>18</v>
      </c>
      <c r="AY135" s="135" t="s">
        <v>127</v>
      </c>
    </row>
    <row r="136" spans="2:65" s="6" customFormat="1" ht="24" customHeight="1">
      <c r="B136" s="78"/>
      <c r="C136" s="126" t="s">
        <v>164</v>
      </c>
      <c r="D136" s="126" t="s">
        <v>128</v>
      </c>
      <c r="E136" s="127" t="s">
        <v>165</v>
      </c>
      <c r="F136" s="168" t="s">
        <v>166</v>
      </c>
      <c r="G136" s="169"/>
      <c r="H136" s="169"/>
      <c r="I136" s="169"/>
      <c r="J136" s="128" t="s">
        <v>147</v>
      </c>
      <c r="K136" s="129">
        <v>3.75</v>
      </c>
      <c r="L136" s="170"/>
      <c r="M136" s="169"/>
      <c r="N136" s="170">
        <f>ROUND($L$136*$K$136,2)</f>
        <v>0</v>
      </c>
      <c r="O136" s="169"/>
      <c r="P136" s="169"/>
      <c r="Q136" s="169"/>
      <c r="R136" s="79"/>
      <c r="T136" s="130"/>
      <c r="U136" s="26" t="s">
        <v>39</v>
      </c>
      <c r="V136" s="131">
        <v>0.865</v>
      </c>
      <c r="W136" s="131">
        <f>$V$136*$K$136</f>
        <v>3.24375</v>
      </c>
      <c r="X136" s="131">
        <v>0</v>
      </c>
      <c r="Y136" s="131">
        <f>$X$136*$K$136</f>
        <v>0</v>
      </c>
      <c r="Z136" s="131">
        <v>0</v>
      </c>
      <c r="AA136" s="132">
        <f>$Z$136*$K$136</f>
        <v>0</v>
      </c>
      <c r="AR136" s="6" t="s">
        <v>132</v>
      </c>
      <c r="AT136" s="6" t="s">
        <v>128</v>
      </c>
      <c r="AU136" s="6" t="s">
        <v>90</v>
      </c>
      <c r="AY136" s="6" t="s">
        <v>127</v>
      </c>
      <c r="BE136" s="133">
        <f>IF($U$136="základní",$N$136,0)</f>
        <v>0</v>
      </c>
      <c r="BF136" s="133">
        <f>IF($U$136="snížená",$N$136,0)</f>
        <v>0</v>
      </c>
      <c r="BG136" s="133">
        <f>IF($U$136="zákl. přenesená",$N$136,0)</f>
        <v>0</v>
      </c>
      <c r="BH136" s="133">
        <f>IF($U$136="sníž. přenesená",$N$136,0)</f>
        <v>0</v>
      </c>
      <c r="BI136" s="133">
        <f>IF($U$136="nulová",$N$136,0)</f>
        <v>0</v>
      </c>
      <c r="BJ136" s="6" t="s">
        <v>18</v>
      </c>
      <c r="BK136" s="133">
        <f>ROUND($L$136*$K$136,2)</f>
        <v>0</v>
      </c>
      <c r="BL136" s="6" t="s">
        <v>132</v>
      </c>
      <c r="BM136" s="6" t="s">
        <v>167</v>
      </c>
    </row>
    <row r="137" spans="2:51" s="6" customFormat="1" ht="15.75" customHeight="1">
      <c r="B137" s="134"/>
      <c r="E137" s="135"/>
      <c r="F137" s="171" t="s">
        <v>168</v>
      </c>
      <c r="G137" s="172"/>
      <c r="H137" s="172"/>
      <c r="I137" s="172"/>
      <c r="K137" s="136">
        <v>3.75</v>
      </c>
      <c r="R137" s="137"/>
      <c r="T137" s="138"/>
      <c r="AA137" s="139"/>
      <c r="AT137" s="135" t="s">
        <v>135</v>
      </c>
      <c r="AU137" s="135" t="s">
        <v>90</v>
      </c>
      <c r="AV137" s="135" t="s">
        <v>90</v>
      </c>
      <c r="AW137" s="135" t="s">
        <v>100</v>
      </c>
      <c r="AX137" s="135" t="s">
        <v>18</v>
      </c>
      <c r="AY137" s="135" t="s">
        <v>127</v>
      </c>
    </row>
    <row r="138" spans="2:65" s="6" customFormat="1" ht="24" customHeight="1">
      <c r="B138" s="78"/>
      <c r="C138" s="126" t="s">
        <v>169</v>
      </c>
      <c r="D138" s="126" t="s">
        <v>128</v>
      </c>
      <c r="E138" s="127" t="s">
        <v>170</v>
      </c>
      <c r="F138" s="168" t="s">
        <v>171</v>
      </c>
      <c r="G138" s="169"/>
      <c r="H138" s="169"/>
      <c r="I138" s="169"/>
      <c r="J138" s="128" t="s">
        <v>147</v>
      </c>
      <c r="K138" s="129">
        <v>42.86</v>
      </c>
      <c r="L138" s="170"/>
      <c r="M138" s="169"/>
      <c r="N138" s="170">
        <f>ROUND($L$138*$K$138,2)</f>
        <v>0</v>
      </c>
      <c r="O138" s="169"/>
      <c r="P138" s="169"/>
      <c r="Q138" s="169"/>
      <c r="R138" s="79"/>
      <c r="T138" s="130"/>
      <c r="U138" s="26" t="s">
        <v>39</v>
      </c>
      <c r="V138" s="131">
        <v>2.133</v>
      </c>
      <c r="W138" s="131">
        <f>$V$138*$K$138</f>
        <v>91.42038</v>
      </c>
      <c r="X138" s="131">
        <v>0</v>
      </c>
      <c r="Y138" s="131">
        <f>$X$138*$K$138</f>
        <v>0</v>
      </c>
      <c r="Z138" s="131">
        <v>0</v>
      </c>
      <c r="AA138" s="132">
        <f>$Z$138*$K$138</f>
        <v>0</v>
      </c>
      <c r="AR138" s="6" t="s">
        <v>132</v>
      </c>
      <c r="AT138" s="6" t="s">
        <v>128</v>
      </c>
      <c r="AU138" s="6" t="s">
        <v>90</v>
      </c>
      <c r="AY138" s="6" t="s">
        <v>127</v>
      </c>
      <c r="BE138" s="133">
        <f>IF($U$138="základní",$N$138,0)</f>
        <v>0</v>
      </c>
      <c r="BF138" s="133">
        <f>IF($U$138="snížená",$N$138,0)</f>
        <v>0</v>
      </c>
      <c r="BG138" s="133">
        <f>IF($U$138="zákl. přenesená",$N$138,0)</f>
        <v>0</v>
      </c>
      <c r="BH138" s="133">
        <f>IF($U$138="sníž. přenesená",$N$138,0)</f>
        <v>0</v>
      </c>
      <c r="BI138" s="133">
        <f>IF($U$138="nulová",$N$138,0)</f>
        <v>0</v>
      </c>
      <c r="BJ138" s="6" t="s">
        <v>18</v>
      </c>
      <c r="BK138" s="133">
        <f>ROUND($L$138*$K$138,2)</f>
        <v>0</v>
      </c>
      <c r="BL138" s="6" t="s">
        <v>132</v>
      </c>
      <c r="BM138" s="6" t="s">
        <v>172</v>
      </c>
    </row>
    <row r="139" spans="2:51" s="6" customFormat="1" ht="15.75" customHeight="1">
      <c r="B139" s="146"/>
      <c r="E139" s="147"/>
      <c r="F139" s="218" t="s">
        <v>173</v>
      </c>
      <c r="G139" s="219"/>
      <c r="H139" s="219"/>
      <c r="I139" s="219"/>
      <c r="K139" s="147"/>
      <c r="R139" s="148"/>
      <c r="T139" s="149"/>
      <c r="AA139" s="150"/>
      <c r="AT139" s="147" t="s">
        <v>135</v>
      </c>
      <c r="AU139" s="147" t="s">
        <v>90</v>
      </c>
      <c r="AV139" s="147" t="s">
        <v>18</v>
      </c>
      <c r="AW139" s="147" t="s">
        <v>100</v>
      </c>
      <c r="AX139" s="147" t="s">
        <v>74</v>
      </c>
      <c r="AY139" s="147" t="s">
        <v>127</v>
      </c>
    </row>
    <row r="140" spans="2:51" s="6" customFormat="1" ht="15.75" customHeight="1">
      <c r="B140" s="134"/>
      <c r="E140" s="135"/>
      <c r="F140" s="171" t="s">
        <v>174</v>
      </c>
      <c r="G140" s="172"/>
      <c r="H140" s="172"/>
      <c r="I140" s="172"/>
      <c r="K140" s="136">
        <v>42.86</v>
      </c>
      <c r="R140" s="137"/>
      <c r="T140" s="138"/>
      <c r="AA140" s="139"/>
      <c r="AT140" s="135" t="s">
        <v>135</v>
      </c>
      <c r="AU140" s="135" t="s">
        <v>90</v>
      </c>
      <c r="AV140" s="135" t="s">
        <v>90</v>
      </c>
      <c r="AW140" s="135" t="s">
        <v>100</v>
      </c>
      <c r="AX140" s="135" t="s">
        <v>18</v>
      </c>
      <c r="AY140" s="135" t="s">
        <v>127</v>
      </c>
    </row>
    <row r="141" spans="2:65" s="6" customFormat="1" ht="24" customHeight="1">
      <c r="B141" s="78"/>
      <c r="C141" s="126" t="s">
        <v>175</v>
      </c>
      <c r="D141" s="126" t="s">
        <v>128</v>
      </c>
      <c r="E141" s="127" t="s">
        <v>176</v>
      </c>
      <c r="F141" s="168" t="s">
        <v>177</v>
      </c>
      <c r="G141" s="169"/>
      <c r="H141" s="169"/>
      <c r="I141" s="169"/>
      <c r="J141" s="128" t="s">
        <v>147</v>
      </c>
      <c r="K141" s="129">
        <v>12.86</v>
      </c>
      <c r="L141" s="170"/>
      <c r="M141" s="169"/>
      <c r="N141" s="170">
        <f>ROUND($L$141*$K$141,2)</f>
        <v>0</v>
      </c>
      <c r="O141" s="169"/>
      <c r="P141" s="169"/>
      <c r="Q141" s="169"/>
      <c r="R141" s="79"/>
      <c r="T141" s="130"/>
      <c r="U141" s="26" t="s">
        <v>39</v>
      </c>
      <c r="V141" s="131">
        <v>0.198</v>
      </c>
      <c r="W141" s="131">
        <f>$V$141*$K$141</f>
        <v>2.54628</v>
      </c>
      <c r="X141" s="131">
        <v>0</v>
      </c>
      <c r="Y141" s="131">
        <f>$X$141*$K$141</f>
        <v>0</v>
      </c>
      <c r="Z141" s="131">
        <v>0</v>
      </c>
      <c r="AA141" s="132">
        <f>$Z$141*$K$141</f>
        <v>0</v>
      </c>
      <c r="AR141" s="6" t="s">
        <v>132</v>
      </c>
      <c r="AT141" s="6" t="s">
        <v>128</v>
      </c>
      <c r="AU141" s="6" t="s">
        <v>90</v>
      </c>
      <c r="AY141" s="6" t="s">
        <v>127</v>
      </c>
      <c r="BE141" s="133">
        <f>IF($U$141="základní",$N$141,0)</f>
        <v>0</v>
      </c>
      <c r="BF141" s="133">
        <f>IF($U$141="snížená",$N$141,0)</f>
        <v>0</v>
      </c>
      <c r="BG141" s="133">
        <f>IF($U$141="zákl. přenesená",$N$141,0)</f>
        <v>0</v>
      </c>
      <c r="BH141" s="133">
        <f>IF($U$141="sníž. přenesená",$N$141,0)</f>
        <v>0</v>
      </c>
      <c r="BI141" s="133">
        <f>IF($U$141="nulová",$N$141,0)</f>
        <v>0</v>
      </c>
      <c r="BJ141" s="6" t="s">
        <v>18</v>
      </c>
      <c r="BK141" s="133">
        <f>ROUND($L$141*$K$141,2)</f>
        <v>0</v>
      </c>
      <c r="BL141" s="6" t="s">
        <v>132</v>
      </c>
      <c r="BM141" s="6" t="s">
        <v>178</v>
      </c>
    </row>
    <row r="142" spans="2:51" s="6" customFormat="1" ht="15.75" customHeight="1">
      <c r="B142" s="134"/>
      <c r="E142" s="135"/>
      <c r="F142" s="171" t="s">
        <v>179</v>
      </c>
      <c r="G142" s="172"/>
      <c r="H142" s="172"/>
      <c r="I142" s="172"/>
      <c r="K142" s="136">
        <v>12.86</v>
      </c>
      <c r="R142" s="137"/>
      <c r="T142" s="138"/>
      <c r="AA142" s="139"/>
      <c r="AT142" s="135" t="s">
        <v>135</v>
      </c>
      <c r="AU142" s="135" t="s">
        <v>90</v>
      </c>
      <c r="AV142" s="135" t="s">
        <v>90</v>
      </c>
      <c r="AW142" s="135" t="s">
        <v>100</v>
      </c>
      <c r="AX142" s="135" t="s">
        <v>18</v>
      </c>
      <c r="AY142" s="135" t="s">
        <v>127</v>
      </c>
    </row>
    <row r="143" spans="2:65" s="6" customFormat="1" ht="24" customHeight="1">
      <c r="B143" s="78"/>
      <c r="C143" s="126" t="s">
        <v>23</v>
      </c>
      <c r="D143" s="126" t="s">
        <v>128</v>
      </c>
      <c r="E143" s="127" t="s">
        <v>180</v>
      </c>
      <c r="F143" s="168" t="s">
        <v>181</v>
      </c>
      <c r="G143" s="169"/>
      <c r="H143" s="169"/>
      <c r="I143" s="169"/>
      <c r="J143" s="128" t="s">
        <v>147</v>
      </c>
      <c r="K143" s="129">
        <v>9.88</v>
      </c>
      <c r="L143" s="170"/>
      <c r="M143" s="169"/>
      <c r="N143" s="170">
        <f>ROUND($L$143*$K$143,2)</f>
        <v>0</v>
      </c>
      <c r="O143" s="169"/>
      <c r="P143" s="169"/>
      <c r="Q143" s="169"/>
      <c r="R143" s="79"/>
      <c r="T143" s="130"/>
      <c r="U143" s="26" t="s">
        <v>39</v>
      </c>
      <c r="V143" s="131">
        <v>5.29</v>
      </c>
      <c r="W143" s="131">
        <f>$V$143*$K$143</f>
        <v>52.26520000000001</v>
      </c>
      <c r="X143" s="131">
        <v>0</v>
      </c>
      <c r="Y143" s="131">
        <f>$X$143*$K$143</f>
        <v>0</v>
      </c>
      <c r="Z143" s="131">
        <v>0</v>
      </c>
      <c r="AA143" s="132">
        <f>$Z$143*$K$143</f>
        <v>0</v>
      </c>
      <c r="AR143" s="6" t="s">
        <v>132</v>
      </c>
      <c r="AT143" s="6" t="s">
        <v>128</v>
      </c>
      <c r="AU143" s="6" t="s">
        <v>90</v>
      </c>
      <c r="AY143" s="6" t="s">
        <v>127</v>
      </c>
      <c r="BE143" s="133">
        <f>IF($U$143="základní",$N$143,0)</f>
        <v>0</v>
      </c>
      <c r="BF143" s="133">
        <f>IF($U$143="snížená",$N$143,0)</f>
        <v>0</v>
      </c>
      <c r="BG143" s="133">
        <f>IF($U$143="zákl. přenesená",$N$143,0)</f>
        <v>0</v>
      </c>
      <c r="BH143" s="133">
        <f>IF($U$143="sníž. přenesená",$N$143,0)</f>
        <v>0</v>
      </c>
      <c r="BI143" s="133">
        <f>IF($U$143="nulová",$N$143,0)</f>
        <v>0</v>
      </c>
      <c r="BJ143" s="6" t="s">
        <v>18</v>
      </c>
      <c r="BK143" s="133">
        <f>ROUND($L$143*$K$143,2)</f>
        <v>0</v>
      </c>
      <c r="BL143" s="6" t="s">
        <v>132</v>
      </c>
      <c r="BM143" s="6" t="s">
        <v>182</v>
      </c>
    </row>
    <row r="144" spans="2:51" s="6" customFormat="1" ht="15.75" customHeight="1">
      <c r="B144" s="146"/>
      <c r="E144" s="147"/>
      <c r="F144" s="218" t="s">
        <v>183</v>
      </c>
      <c r="G144" s="219"/>
      <c r="H144" s="219"/>
      <c r="I144" s="219"/>
      <c r="K144" s="147"/>
      <c r="R144" s="148"/>
      <c r="T144" s="149"/>
      <c r="AA144" s="150"/>
      <c r="AT144" s="147" t="s">
        <v>135</v>
      </c>
      <c r="AU144" s="147" t="s">
        <v>90</v>
      </c>
      <c r="AV144" s="147" t="s">
        <v>18</v>
      </c>
      <c r="AW144" s="147" t="s">
        <v>100</v>
      </c>
      <c r="AX144" s="147" t="s">
        <v>74</v>
      </c>
      <c r="AY144" s="147" t="s">
        <v>127</v>
      </c>
    </row>
    <row r="145" spans="2:51" s="6" customFormat="1" ht="15.75" customHeight="1">
      <c r="B145" s="134"/>
      <c r="E145" s="135"/>
      <c r="F145" s="171" t="s">
        <v>184</v>
      </c>
      <c r="G145" s="172"/>
      <c r="H145" s="172"/>
      <c r="I145" s="172"/>
      <c r="K145" s="136">
        <v>9.88</v>
      </c>
      <c r="R145" s="137"/>
      <c r="T145" s="138"/>
      <c r="AA145" s="139"/>
      <c r="AT145" s="135" t="s">
        <v>135</v>
      </c>
      <c r="AU145" s="135" t="s">
        <v>90</v>
      </c>
      <c r="AV145" s="135" t="s">
        <v>90</v>
      </c>
      <c r="AW145" s="135" t="s">
        <v>100</v>
      </c>
      <c r="AX145" s="135" t="s">
        <v>18</v>
      </c>
      <c r="AY145" s="135" t="s">
        <v>127</v>
      </c>
    </row>
    <row r="146" spans="2:65" s="6" customFormat="1" ht="24" customHeight="1">
      <c r="B146" s="78"/>
      <c r="C146" s="126" t="s">
        <v>185</v>
      </c>
      <c r="D146" s="126" t="s">
        <v>128</v>
      </c>
      <c r="E146" s="127" t="s">
        <v>186</v>
      </c>
      <c r="F146" s="168" t="s">
        <v>187</v>
      </c>
      <c r="G146" s="169"/>
      <c r="H146" s="169"/>
      <c r="I146" s="169"/>
      <c r="J146" s="128" t="s">
        <v>147</v>
      </c>
      <c r="K146" s="129">
        <v>2.96</v>
      </c>
      <c r="L146" s="170"/>
      <c r="M146" s="169"/>
      <c r="N146" s="170">
        <f>ROUND($L$146*$K$146,2)</f>
        <v>0</v>
      </c>
      <c r="O146" s="169"/>
      <c r="P146" s="169"/>
      <c r="Q146" s="169"/>
      <c r="R146" s="79"/>
      <c r="T146" s="130"/>
      <c r="U146" s="26" t="s">
        <v>39</v>
      </c>
      <c r="V146" s="131">
        <v>1.012</v>
      </c>
      <c r="W146" s="131">
        <f>$V$146*$K$146</f>
        <v>2.99552</v>
      </c>
      <c r="X146" s="131">
        <v>0</v>
      </c>
      <c r="Y146" s="131">
        <f>$X$146*$K$146</f>
        <v>0</v>
      </c>
      <c r="Z146" s="131">
        <v>0</v>
      </c>
      <c r="AA146" s="132">
        <f>$Z$146*$K$146</f>
        <v>0</v>
      </c>
      <c r="AR146" s="6" t="s">
        <v>132</v>
      </c>
      <c r="AT146" s="6" t="s">
        <v>128</v>
      </c>
      <c r="AU146" s="6" t="s">
        <v>90</v>
      </c>
      <c r="AY146" s="6" t="s">
        <v>127</v>
      </c>
      <c r="BE146" s="133">
        <f>IF($U$146="základní",$N$146,0)</f>
        <v>0</v>
      </c>
      <c r="BF146" s="133">
        <f>IF($U$146="snížená",$N$146,0)</f>
        <v>0</v>
      </c>
      <c r="BG146" s="133">
        <f>IF($U$146="zákl. přenesená",$N$146,0)</f>
        <v>0</v>
      </c>
      <c r="BH146" s="133">
        <f>IF($U$146="sníž. přenesená",$N$146,0)</f>
        <v>0</v>
      </c>
      <c r="BI146" s="133">
        <f>IF($U$146="nulová",$N$146,0)</f>
        <v>0</v>
      </c>
      <c r="BJ146" s="6" t="s">
        <v>18</v>
      </c>
      <c r="BK146" s="133">
        <f>ROUND($L$146*$K$146,2)</f>
        <v>0</v>
      </c>
      <c r="BL146" s="6" t="s">
        <v>132</v>
      </c>
      <c r="BM146" s="6" t="s">
        <v>188</v>
      </c>
    </row>
    <row r="147" spans="2:51" s="6" customFormat="1" ht="15.75" customHeight="1">
      <c r="B147" s="134"/>
      <c r="E147" s="135"/>
      <c r="F147" s="171" t="s">
        <v>189</v>
      </c>
      <c r="G147" s="172"/>
      <c r="H147" s="172"/>
      <c r="I147" s="172"/>
      <c r="K147" s="136">
        <v>2.96</v>
      </c>
      <c r="R147" s="137"/>
      <c r="T147" s="138"/>
      <c r="AA147" s="139"/>
      <c r="AT147" s="135" t="s">
        <v>135</v>
      </c>
      <c r="AU147" s="135" t="s">
        <v>90</v>
      </c>
      <c r="AV147" s="135" t="s">
        <v>90</v>
      </c>
      <c r="AW147" s="135" t="s">
        <v>100</v>
      </c>
      <c r="AX147" s="135" t="s">
        <v>18</v>
      </c>
      <c r="AY147" s="135" t="s">
        <v>127</v>
      </c>
    </row>
    <row r="148" spans="2:65" s="6" customFormat="1" ht="24" customHeight="1">
      <c r="B148" s="78"/>
      <c r="C148" s="126" t="s">
        <v>190</v>
      </c>
      <c r="D148" s="126" t="s">
        <v>128</v>
      </c>
      <c r="E148" s="127" t="s">
        <v>191</v>
      </c>
      <c r="F148" s="168" t="s">
        <v>192</v>
      </c>
      <c r="G148" s="169"/>
      <c r="H148" s="169"/>
      <c r="I148" s="169"/>
      <c r="J148" s="128" t="s">
        <v>147</v>
      </c>
      <c r="K148" s="129">
        <v>65.23</v>
      </c>
      <c r="L148" s="170"/>
      <c r="M148" s="169"/>
      <c r="N148" s="170">
        <f>ROUND($L$148*$K$148,2)</f>
        <v>0</v>
      </c>
      <c r="O148" s="169"/>
      <c r="P148" s="169"/>
      <c r="Q148" s="169"/>
      <c r="R148" s="79"/>
      <c r="T148" s="130"/>
      <c r="U148" s="26" t="s">
        <v>39</v>
      </c>
      <c r="V148" s="131">
        <v>0.299</v>
      </c>
      <c r="W148" s="131">
        <f>$V$148*$K$148</f>
        <v>19.50377</v>
      </c>
      <c r="X148" s="131">
        <v>0</v>
      </c>
      <c r="Y148" s="131">
        <f>$X$148*$K$148</f>
        <v>0</v>
      </c>
      <c r="Z148" s="131">
        <v>0</v>
      </c>
      <c r="AA148" s="132">
        <f>$Z$148*$K$148</f>
        <v>0</v>
      </c>
      <c r="AR148" s="6" t="s">
        <v>132</v>
      </c>
      <c r="AT148" s="6" t="s">
        <v>128</v>
      </c>
      <c r="AU148" s="6" t="s">
        <v>90</v>
      </c>
      <c r="AY148" s="6" t="s">
        <v>127</v>
      </c>
      <c r="BE148" s="133">
        <f>IF($U$148="základní",$N$148,0)</f>
        <v>0</v>
      </c>
      <c r="BF148" s="133">
        <f>IF($U$148="snížená",$N$148,0)</f>
        <v>0</v>
      </c>
      <c r="BG148" s="133">
        <f>IF($U$148="zákl. přenesená",$N$148,0)</f>
        <v>0</v>
      </c>
      <c r="BH148" s="133">
        <f>IF($U$148="sníž. přenesená",$N$148,0)</f>
        <v>0</v>
      </c>
      <c r="BI148" s="133">
        <f>IF($U$148="nulová",$N$148,0)</f>
        <v>0</v>
      </c>
      <c r="BJ148" s="6" t="s">
        <v>18</v>
      </c>
      <c r="BK148" s="133">
        <f>ROUND($L$148*$K$148,2)</f>
        <v>0</v>
      </c>
      <c r="BL148" s="6" t="s">
        <v>132</v>
      </c>
      <c r="BM148" s="6" t="s">
        <v>193</v>
      </c>
    </row>
    <row r="149" spans="2:51" s="6" customFormat="1" ht="15.75" customHeight="1">
      <c r="B149" s="146"/>
      <c r="E149" s="147"/>
      <c r="F149" s="218" t="s">
        <v>194</v>
      </c>
      <c r="G149" s="219"/>
      <c r="H149" s="219"/>
      <c r="I149" s="219"/>
      <c r="K149" s="147"/>
      <c r="R149" s="148"/>
      <c r="T149" s="149"/>
      <c r="AA149" s="150"/>
      <c r="AT149" s="147" t="s">
        <v>135</v>
      </c>
      <c r="AU149" s="147" t="s">
        <v>90</v>
      </c>
      <c r="AV149" s="147" t="s">
        <v>18</v>
      </c>
      <c r="AW149" s="147" t="s">
        <v>100</v>
      </c>
      <c r="AX149" s="147" t="s">
        <v>74</v>
      </c>
      <c r="AY149" s="147" t="s">
        <v>127</v>
      </c>
    </row>
    <row r="150" spans="2:51" s="6" customFormat="1" ht="15.75" customHeight="1">
      <c r="B150" s="134"/>
      <c r="E150" s="135"/>
      <c r="F150" s="171" t="s">
        <v>174</v>
      </c>
      <c r="G150" s="172"/>
      <c r="H150" s="172"/>
      <c r="I150" s="172"/>
      <c r="K150" s="136">
        <v>42.86</v>
      </c>
      <c r="R150" s="137"/>
      <c r="T150" s="138"/>
      <c r="AA150" s="139"/>
      <c r="AT150" s="135" t="s">
        <v>135</v>
      </c>
      <c r="AU150" s="135" t="s">
        <v>90</v>
      </c>
      <c r="AV150" s="135" t="s">
        <v>90</v>
      </c>
      <c r="AW150" s="135" t="s">
        <v>100</v>
      </c>
      <c r="AX150" s="135" t="s">
        <v>74</v>
      </c>
      <c r="AY150" s="135" t="s">
        <v>127</v>
      </c>
    </row>
    <row r="151" spans="2:51" s="6" customFormat="1" ht="15.75" customHeight="1">
      <c r="B151" s="134"/>
      <c r="E151" s="135"/>
      <c r="F151" s="171" t="s">
        <v>184</v>
      </c>
      <c r="G151" s="172"/>
      <c r="H151" s="172"/>
      <c r="I151" s="172"/>
      <c r="K151" s="136">
        <v>9.88</v>
      </c>
      <c r="R151" s="137"/>
      <c r="T151" s="138"/>
      <c r="AA151" s="139"/>
      <c r="AT151" s="135" t="s">
        <v>135</v>
      </c>
      <c r="AU151" s="135" t="s">
        <v>90</v>
      </c>
      <c r="AV151" s="135" t="s">
        <v>90</v>
      </c>
      <c r="AW151" s="135" t="s">
        <v>100</v>
      </c>
      <c r="AX151" s="135" t="s">
        <v>74</v>
      </c>
      <c r="AY151" s="135" t="s">
        <v>127</v>
      </c>
    </row>
    <row r="152" spans="2:51" s="6" customFormat="1" ht="15.75" customHeight="1">
      <c r="B152" s="134"/>
      <c r="E152" s="135"/>
      <c r="F152" s="171" t="s">
        <v>163</v>
      </c>
      <c r="G152" s="172"/>
      <c r="H152" s="172"/>
      <c r="I152" s="172"/>
      <c r="K152" s="136">
        <v>12.49</v>
      </c>
      <c r="R152" s="137"/>
      <c r="T152" s="138"/>
      <c r="AA152" s="139"/>
      <c r="AT152" s="135" t="s">
        <v>135</v>
      </c>
      <c r="AU152" s="135" t="s">
        <v>90</v>
      </c>
      <c r="AV152" s="135" t="s">
        <v>90</v>
      </c>
      <c r="AW152" s="135" t="s">
        <v>100</v>
      </c>
      <c r="AX152" s="135" t="s">
        <v>74</v>
      </c>
      <c r="AY152" s="135" t="s">
        <v>127</v>
      </c>
    </row>
    <row r="153" spans="2:51" s="6" customFormat="1" ht="15.75" customHeight="1">
      <c r="B153" s="140"/>
      <c r="E153" s="141"/>
      <c r="F153" s="173" t="s">
        <v>153</v>
      </c>
      <c r="G153" s="217"/>
      <c r="H153" s="217"/>
      <c r="I153" s="217"/>
      <c r="K153" s="142">
        <v>65.23</v>
      </c>
      <c r="R153" s="143"/>
      <c r="T153" s="144"/>
      <c r="AA153" s="145"/>
      <c r="AT153" s="141" t="s">
        <v>135</v>
      </c>
      <c r="AU153" s="141" t="s">
        <v>90</v>
      </c>
      <c r="AV153" s="141" t="s">
        <v>132</v>
      </c>
      <c r="AW153" s="141" t="s">
        <v>100</v>
      </c>
      <c r="AX153" s="141" t="s">
        <v>18</v>
      </c>
      <c r="AY153" s="141" t="s">
        <v>127</v>
      </c>
    </row>
    <row r="154" spans="2:65" s="6" customFormat="1" ht="24" customHeight="1">
      <c r="B154" s="78"/>
      <c r="C154" s="126" t="s">
        <v>195</v>
      </c>
      <c r="D154" s="126" t="s">
        <v>128</v>
      </c>
      <c r="E154" s="127" t="s">
        <v>196</v>
      </c>
      <c r="F154" s="168" t="s">
        <v>197</v>
      </c>
      <c r="G154" s="169"/>
      <c r="H154" s="169"/>
      <c r="I154" s="169"/>
      <c r="J154" s="128" t="s">
        <v>131</v>
      </c>
      <c r="K154" s="129">
        <v>68.51</v>
      </c>
      <c r="L154" s="170"/>
      <c r="M154" s="169"/>
      <c r="N154" s="170">
        <f>ROUND($L$154*$K$154,2)</f>
        <v>0</v>
      </c>
      <c r="O154" s="169"/>
      <c r="P154" s="169"/>
      <c r="Q154" s="169"/>
      <c r="R154" s="79"/>
      <c r="T154" s="130"/>
      <c r="U154" s="26" t="s">
        <v>39</v>
      </c>
      <c r="V154" s="131">
        <v>0.254</v>
      </c>
      <c r="W154" s="131">
        <f>$V$154*$K$154</f>
        <v>17.40154</v>
      </c>
      <c r="X154" s="131">
        <v>0</v>
      </c>
      <c r="Y154" s="131">
        <f>$X$154*$K$154</f>
        <v>0</v>
      </c>
      <c r="Z154" s="131">
        <v>0</v>
      </c>
      <c r="AA154" s="132">
        <f>$Z$154*$K$154</f>
        <v>0</v>
      </c>
      <c r="AR154" s="6" t="s">
        <v>132</v>
      </c>
      <c r="AT154" s="6" t="s">
        <v>128</v>
      </c>
      <c r="AU154" s="6" t="s">
        <v>90</v>
      </c>
      <c r="AY154" s="6" t="s">
        <v>127</v>
      </c>
      <c r="BE154" s="133">
        <f>IF($U$154="základní",$N$154,0)</f>
        <v>0</v>
      </c>
      <c r="BF154" s="133">
        <f>IF($U$154="snížená",$N$154,0)</f>
        <v>0</v>
      </c>
      <c r="BG154" s="133">
        <f>IF($U$154="zákl. přenesená",$N$154,0)</f>
        <v>0</v>
      </c>
      <c r="BH154" s="133">
        <f>IF($U$154="sníž. přenesená",$N$154,0)</f>
        <v>0</v>
      </c>
      <c r="BI154" s="133">
        <f>IF($U$154="nulová",$N$154,0)</f>
        <v>0</v>
      </c>
      <c r="BJ154" s="6" t="s">
        <v>18</v>
      </c>
      <c r="BK154" s="133">
        <f>ROUND($L$154*$K$154,2)</f>
        <v>0</v>
      </c>
      <c r="BL154" s="6" t="s">
        <v>132</v>
      </c>
      <c r="BM154" s="6" t="s">
        <v>198</v>
      </c>
    </row>
    <row r="155" spans="2:51" s="6" customFormat="1" ht="15.75" customHeight="1">
      <c r="B155" s="134"/>
      <c r="E155" s="135"/>
      <c r="F155" s="171" t="s">
        <v>199</v>
      </c>
      <c r="G155" s="172"/>
      <c r="H155" s="172"/>
      <c r="I155" s="172"/>
      <c r="K155" s="136">
        <v>26.4</v>
      </c>
      <c r="R155" s="137"/>
      <c r="T155" s="138"/>
      <c r="AA155" s="139"/>
      <c r="AT155" s="135" t="s">
        <v>135</v>
      </c>
      <c r="AU155" s="135" t="s">
        <v>90</v>
      </c>
      <c r="AV155" s="135" t="s">
        <v>90</v>
      </c>
      <c r="AW155" s="135" t="s">
        <v>100</v>
      </c>
      <c r="AX155" s="135" t="s">
        <v>74</v>
      </c>
      <c r="AY155" s="135" t="s">
        <v>127</v>
      </c>
    </row>
    <row r="156" spans="2:51" s="6" customFormat="1" ht="15.75" customHeight="1">
      <c r="B156" s="134"/>
      <c r="E156" s="135"/>
      <c r="F156" s="171" t="s">
        <v>200</v>
      </c>
      <c r="G156" s="172"/>
      <c r="H156" s="172"/>
      <c r="I156" s="172"/>
      <c r="K156" s="136">
        <v>3.61</v>
      </c>
      <c r="R156" s="137"/>
      <c r="T156" s="138"/>
      <c r="AA156" s="139"/>
      <c r="AT156" s="135" t="s">
        <v>135</v>
      </c>
      <c r="AU156" s="135" t="s">
        <v>90</v>
      </c>
      <c r="AV156" s="135" t="s">
        <v>90</v>
      </c>
      <c r="AW156" s="135" t="s">
        <v>100</v>
      </c>
      <c r="AX156" s="135" t="s">
        <v>74</v>
      </c>
      <c r="AY156" s="135" t="s">
        <v>127</v>
      </c>
    </row>
    <row r="157" spans="2:51" s="6" customFormat="1" ht="15.75" customHeight="1">
      <c r="B157" s="134"/>
      <c r="E157" s="135"/>
      <c r="F157" s="171" t="s">
        <v>201</v>
      </c>
      <c r="G157" s="172"/>
      <c r="H157" s="172"/>
      <c r="I157" s="172"/>
      <c r="K157" s="136">
        <v>6.46</v>
      </c>
      <c r="R157" s="137"/>
      <c r="T157" s="138"/>
      <c r="AA157" s="139"/>
      <c r="AT157" s="135" t="s">
        <v>135</v>
      </c>
      <c r="AU157" s="135" t="s">
        <v>90</v>
      </c>
      <c r="AV157" s="135" t="s">
        <v>90</v>
      </c>
      <c r="AW157" s="135" t="s">
        <v>100</v>
      </c>
      <c r="AX157" s="135" t="s">
        <v>74</v>
      </c>
      <c r="AY157" s="135" t="s">
        <v>127</v>
      </c>
    </row>
    <row r="158" spans="2:51" s="6" customFormat="1" ht="15.75" customHeight="1">
      <c r="B158" s="134"/>
      <c r="E158" s="135"/>
      <c r="F158" s="171" t="s">
        <v>202</v>
      </c>
      <c r="G158" s="172"/>
      <c r="H158" s="172"/>
      <c r="I158" s="172"/>
      <c r="K158" s="136">
        <v>32.04</v>
      </c>
      <c r="R158" s="137"/>
      <c r="T158" s="138"/>
      <c r="AA158" s="139"/>
      <c r="AT158" s="135" t="s">
        <v>135</v>
      </c>
      <c r="AU158" s="135" t="s">
        <v>90</v>
      </c>
      <c r="AV158" s="135" t="s">
        <v>90</v>
      </c>
      <c r="AW158" s="135" t="s">
        <v>100</v>
      </c>
      <c r="AX158" s="135" t="s">
        <v>74</v>
      </c>
      <c r="AY158" s="135" t="s">
        <v>127</v>
      </c>
    </row>
    <row r="159" spans="2:51" s="6" customFormat="1" ht="15.75" customHeight="1">
      <c r="B159" s="140"/>
      <c r="E159" s="141"/>
      <c r="F159" s="173" t="s">
        <v>153</v>
      </c>
      <c r="G159" s="217"/>
      <c r="H159" s="217"/>
      <c r="I159" s="217"/>
      <c r="K159" s="142">
        <v>68.51</v>
      </c>
      <c r="R159" s="143"/>
      <c r="T159" s="144"/>
      <c r="AA159" s="145"/>
      <c r="AT159" s="141" t="s">
        <v>135</v>
      </c>
      <c r="AU159" s="141" t="s">
        <v>90</v>
      </c>
      <c r="AV159" s="141" t="s">
        <v>132</v>
      </c>
      <c r="AW159" s="141" t="s">
        <v>100</v>
      </c>
      <c r="AX159" s="141" t="s">
        <v>18</v>
      </c>
      <c r="AY159" s="141" t="s">
        <v>127</v>
      </c>
    </row>
    <row r="160" spans="2:65" s="6" customFormat="1" ht="24" customHeight="1">
      <c r="B160" s="78"/>
      <c r="C160" s="126" t="s">
        <v>203</v>
      </c>
      <c r="D160" s="126" t="s">
        <v>128</v>
      </c>
      <c r="E160" s="127" t="s">
        <v>204</v>
      </c>
      <c r="F160" s="168" t="s">
        <v>205</v>
      </c>
      <c r="G160" s="169"/>
      <c r="H160" s="169"/>
      <c r="I160" s="169"/>
      <c r="J160" s="128" t="s">
        <v>131</v>
      </c>
      <c r="K160" s="129">
        <v>68.51</v>
      </c>
      <c r="L160" s="170"/>
      <c r="M160" s="169"/>
      <c r="N160" s="170">
        <f>ROUND($L$160*$K$160,2)</f>
        <v>0</v>
      </c>
      <c r="O160" s="169"/>
      <c r="P160" s="169"/>
      <c r="Q160" s="169"/>
      <c r="R160" s="79"/>
      <c r="T160" s="130"/>
      <c r="U160" s="26" t="s">
        <v>39</v>
      </c>
      <c r="V160" s="131">
        <v>0.058</v>
      </c>
      <c r="W160" s="131">
        <f>$V$160*$K$160</f>
        <v>3.9735800000000006</v>
      </c>
      <c r="X160" s="131">
        <v>0</v>
      </c>
      <c r="Y160" s="131">
        <f>$X$160*$K$160</f>
        <v>0</v>
      </c>
      <c r="Z160" s="131">
        <v>0</v>
      </c>
      <c r="AA160" s="132">
        <f>$Z$160*$K$160</f>
        <v>0</v>
      </c>
      <c r="AR160" s="6" t="s">
        <v>132</v>
      </c>
      <c r="AT160" s="6" t="s">
        <v>128</v>
      </c>
      <c r="AU160" s="6" t="s">
        <v>90</v>
      </c>
      <c r="AY160" s="6" t="s">
        <v>127</v>
      </c>
      <c r="BE160" s="133">
        <f>IF($U$160="základní",$N$160,0)</f>
        <v>0</v>
      </c>
      <c r="BF160" s="133">
        <f>IF($U$160="snížená",$N$160,0)</f>
        <v>0</v>
      </c>
      <c r="BG160" s="133">
        <f>IF($U$160="zákl. přenesená",$N$160,0)</f>
        <v>0</v>
      </c>
      <c r="BH160" s="133">
        <f>IF($U$160="sníž. přenesená",$N$160,0)</f>
        <v>0</v>
      </c>
      <c r="BI160" s="133">
        <f>IF($U$160="nulová",$N$160,0)</f>
        <v>0</v>
      </c>
      <c r="BJ160" s="6" t="s">
        <v>18</v>
      </c>
      <c r="BK160" s="133">
        <f>ROUND($L$160*$K$160,2)</f>
        <v>0</v>
      </c>
      <c r="BL160" s="6" t="s">
        <v>132</v>
      </c>
      <c r="BM160" s="6" t="s">
        <v>206</v>
      </c>
    </row>
    <row r="161" spans="2:65" s="6" customFormat="1" ht="13.5" customHeight="1">
      <c r="B161" s="78"/>
      <c r="C161" s="151" t="s">
        <v>8</v>
      </c>
      <c r="D161" s="151" t="s">
        <v>207</v>
      </c>
      <c r="E161" s="152" t="s">
        <v>208</v>
      </c>
      <c r="F161" s="220" t="s">
        <v>209</v>
      </c>
      <c r="G161" s="221"/>
      <c r="H161" s="221"/>
      <c r="I161" s="221"/>
      <c r="J161" s="153" t="s">
        <v>210</v>
      </c>
      <c r="K161" s="154">
        <v>1.03</v>
      </c>
      <c r="L161" s="222"/>
      <c r="M161" s="221"/>
      <c r="N161" s="222">
        <f>ROUND($L$161*$K$161,2)</f>
        <v>0</v>
      </c>
      <c r="O161" s="169"/>
      <c r="P161" s="169"/>
      <c r="Q161" s="169"/>
      <c r="R161" s="79"/>
      <c r="T161" s="130"/>
      <c r="U161" s="26" t="s">
        <v>39</v>
      </c>
      <c r="V161" s="131">
        <v>0</v>
      </c>
      <c r="W161" s="131">
        <f>$V$161*$K$161</f>
        <v>0</v>
      </c>
      <c r="X161" s="131">
        <v>0.001</v>
      </c>
      <c r="Y161" s="131">
        <f>$X$161*$K$161</f>
        <v>0.00103</v>
      </c>
      <c r="Z161" s="131">
        <v>0</v>
      </c>
      <c r="AA161" s="132">
        <f>$Z$161*$K$161</f>
        <v>0</v>
      </c>
      <c r="AR161" s="6" t="s">
        <v>169</v>
      </c>
      <c r="AT161" s="6" t="s">
        <v>207</v>
      </c>
      <c r="AU161" s="6" t="s">
        <v>90</v>
      </c>
      <c r="AY161" s="6" t="s">
        <v>127</v>
      </c>
      <c r="BE161" s="133">
        <f>IF($U$161="základní",$N$161,0)</f>
        <v>0</v>
      </c>
      <c r="BF161" s="133">
        <f>IF($U$161="snížená",$N$161,0)</f>
        <v>0</v>
      </c>
      <c r="BG161" s="133">
        <f>IF($U$161="zákl. přenesená",$N$161,0)</f>
        <v>0</v>
      </c>
      <c r="BH161" s="133">
        <f>IF($U$161="sníž. přenesená",$N$161,0)</f>
        <v>0</v>
      </c>
      <c r="BI161" s="133">
        <f>IF($U$161="nulová",$N$161,0)</f>
        <v>0</v>
      </c>
      <c r="BJ161" s="6" t="s">
        <v>18</v>
      </c>
      <c r="BK161" s="133">
        <f>ROUND($L$161*$K$161,2)</f>
        <v>0</v>
      </c>
      <c r="BL161" s="6" t="s">
        <v>132</v>
      </c>
      <c r="BM161" s="6" t="s">
        <v>211</v>
      </c>
    </row>
    <row r="162" spans="2:63" s="116" customFormat="1" ht="30" customHeight="1">
      <c r="B162" s="117"/>
      <c r="D162" s="125" t="s">
        <v>103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225">
        <f>$BK$162</f>
        <v>0</v>
      </c>
      <c r="O162" s="224"/>
      <c r="P162" s="224"/>
      <c r="Q162" s="224"/>
      <c r="R162" s="120"/>
      <c r="T162" s="121"/>
      <c r="W162" s="122">
        <f>SUM($W$163:$W$170)</f>
        <v>3.25</v>
      </c>
      <c r="Y162" s="122">
        <f>SUM($Y$163:$Y$170)</f>
        <v>12.160979999999999</v>
      </c>
      <c r="AA162" s="123">
        <f>SUM($AA$163:$AA$170)</f>
        <v>0</v>
      </c>
      <c r="AR162" s="119" t="s">
        <v>18</v>
      </c>
      <c r="AT162" s="119" t="s">
        <v>73</v>
      </c>
      <c r="AU162" s="119" t="s">
        <v>18</v>
      </c>
      <c r="AY162" s="119" t="s">
        <v>127</v>
      </c>
      <c r="BK162" s="124">
        <f>SUM($BK$163:$BK$170)</f>
        <v>0</v>
      </c>
    </row>
    <row r="163" spans="2:65" s="6" customFormat="1" ht="24" customHeight="1">
      <c r="B163" s="78"/>
      <c r="C163" s="126" t="s">
        <v>212</v>
      </c>
      <c r="D163" s="126" t="s">
        <v>128</v>
      </c>
      <c r="E163" s="127" t="s">
        <v>213</v>
      </c>
      <c r="F163" s="168" t="s">
        <v>214</v>
      </c>
      <c r="G163" s="169"/>
      <c r="H163" s="169"/>
      <c r="I163" s="169"/>
      <c r="J163" s="128" t="s">
        <v>131</v>
      </c>
      <c r="K163" s="129">
        <v>15.6</v>
      </c>
      <c r="L163" s="170"/>
      <c r="M163" s="169"/>
      <c r="N163" s="170">
        <f>ROUND($L$163*$K$163,2)</f>
        <v>0</v>
      </c>
      <c r="O163" s="169"/>
      <c r="P163" s="169"/>
      <c r="Q163" s="169"/>
      <c r="R163" s="79"/>
      <c r="T163" s="130"/>
      <c r="U163" s="26" t="s">
        <v>39</v>
      </c>
      <c r="V163" s="131">
        <v>0.028</v>
      </c>
      <c r="W163" s="131">
        <f>$V$163*$K$163</f>
        <v>0.4368</v>
      </c>
      <c r="X163" s="131">
        <v>0.38625</v>
      </c>
      <c r="Y163" s="131">
        <f>$X$163*$K$163</f>
        <v>6.025499999999999</v>
      </c>
      <c r="Z163" s="131">
        <v>0</v>
      </c>
      <c r="AA163" s="132">
        <f>$Z$163*$K$163</f>
        <v>0</v>
      </c>
      <c r="AR163" s="6" t="s">
        <v>132</v>
      </c>
      <c r="AT163" s="6" t="s">
        <v>128</v>
      </c>
      <c r="AU163" s="6" t="s">
        <v>90</v>
      </c>
      <c r="AY163" s="6" t="s">
        <v>127</v>
      </c>
      <c r="BE163" s="133">
        <f>IF($U$163="základní",$N$163,0)</f>
        <v>0</v>
      </c>
      <c r="BF163" s="133">
        <f>IF($U$163="snížená",$N$163,0)</f>
        <v>0</v>
      </c>
      <c r="BG163" s="133">
        <f>IF($U$163="zákl. přenesená",$N$163,0)</f>
        <v>0</v>
      </c>
      <c r="BH163" s="133">
        <f>IF($U$163="sníž. přenesená",$N$163,0)</f>
        <v>0</v>
      </c>
      <c r="BI163" s="133">
        <f>IF($U$163="nulová",$N$163,0)</f>
        <v>0</v>
      </c>
      <c r="BJ163" s="6" t="s">
        <v>18</v>
      </c>
      <c r="BK163" s="133">
        <f>ROUND($L$163*$K$163,2)</f>
        <v>0</v>
      </c>
      <c r="BL163" s="6" t="s">
        <v>132</v>
      </c>
      <c r="BM163" s="6" t="s">
        <v>215</v>
      </c>
    </row>
    <row r="164" spans="2:51" s="6" customFormat="1" ht="15.75" customHeight="1">
      <c r="B164" s="134"/>
      <c r="E164" s="135"/>
      <c r="F164" s="171" t="s">
        <v>134</v>
      </c>
      <c r="G164" s="172"/>
      <c r="H164" s="172"/>
      <c r="I164" s="172"/>
      <c r="K164" s="136">
        <v>15.6</v>
      </c>
      <c r="R164" s="137"/>
      <c r="T164" s="138"/>
      <c r="AA164" s="139"/>
      <c r="AT164" s="135" t="s">
        <v>135</v>
      </c>
      <c r="AU164" s="135" t="s">
        <v>90</v>
      </c>
      <c r="AV164" s="135" t="s">
        <v>90</v>
      </c>
      <c r="AW164" s="135" t="s">
        <v>100</v>
      </c>
      <c r="AX164" s="135" t="s">
        <v>18</v>
      </c>
      <c r="AY164" s="135" t="s">
        <v>127</v>
      </c>
    </row>
    <row r="165" spans="2:65" s="6" customFormat="1" ht="13.5" customHeight="1">
      <c r="B165" s="78"/>
      <c r="C165" s="126" t="s">
        <v>216</v>
      </c>
      <c r="D165" s="126" t="s">
        <v>128</v>
      </c>
      <c r="E165" s="127" t="s">
        <v>217</v>
      </c>
      <c r="F165" s="168" t="s">
        <v>218</v>
      </c>
      <c r="G165" s="169"/>
      <c r="H165" s="169"/>
      <c r="I165" s="169"/>
      <c r="J165" s="128" t="s">
        <v>131</v>
      </c>
      <c r="K165" s="129">
        <v>15.6</v>
      </c>
      <c r="L165" s="170"/>
      <c r="M165" s="169"/>
      <c r="N165" s="170">
        <f>ROUND($L$165*$K$165,2)</f>
        <v>0</v>
      </c>
      <c r="O165" s="169"/>
      <c r="P165" s="169"/>
      <c r="Q165" s="169"/>
      <c r="R165" s="79"/>
      <c r="T165" s="130"/>
      <c r="U165" s="26" t="s">
        <v>39</v>
      </c>
      <c r="V165" s="131">
        <v>0.021</v>
      </c>
      <c r="W165" s="131">
        <f>$V$165*$K$165</f>
        <v>0.3276</v>
      </c>
      <c r="X165" s="131">
        <v>0.0982</v>
      </c>
      <c r="Y165" s="131">
        <f>$X$165*$K$165</f>
        <v>1.53192</v>
      </c>
      <c r="Z165" s="131">
        <v>0</v>
      </c>
      <c r="AA165" s="132">
        <f>$Z$165*$K$165</f>
        <v>0</v>
      </c>
      <c r="AR165" s="6" t="s">
        <v>132</v>
      </c>
      <c r="AT165" s="6" t="s">
        <v>128</v>
      </c>
      <c r="AU165" s="6" t="s">
        <v>90</v>
      </c>
      <c r="AY165" s="6" t="s">
        <v>127</v>
      </c>
      <c r="BE165" s="133">
        <f>IF($U$165="základní",$N$165,0)</f>
        <v>0</v>
      </c>
      <c r="BF165" s="133">
        <f>IF($U$165="snížená",$N$165,0)</f>
        <v>0</v>
      </c>
      <c r="BG165" s="133">
        <f>IF($U$165="zákl. přenesená",$N$165,0)</f>
        <v>0</v>
      </c>
      <c r="BH165" s="133">
        <f>IF($U$165="sníž. přenesená",$N$165,0)</f>
        <v>0</v>
      </c>
      <c r="BI165" s="133">
        <f>IF($U$165="nulová",$N$165,0)</f>
        <v>0</v>
      </c>
      <c r="BJ165" s="6" t="s">
        <v>18</v>
      </c>
      <c r="BK165" s="133">
        <f>ROUND($L$165*$K$165,2)</f>
        <v>0</v>
      </c>
      <c r="BL165" s="6" t="s">
        <v>132</v>
      </c>
      <c r="BM165" s="6" t="s">
        <v>219</v>
      </c>
    </row>
    <row r="166" spans="2:51" s="6" customFormat="1" ht="15.75" customHeight="1">
      <c r="B166" s="134"/>
      <c r="E166" s="135"/>
      <c r="F166" s="171" t="s">
        <v>134</v>
      </c>
      <c r="G166" s="172"/>
      <c r="H166" s="172"/>
      <c r="I166" s="172"/>
      <c r="K166" s="136">
        <v>15.6</v>
      </c>
      <c r="R166" s="137"/>
      <c r="T166" s="138"/>
      <c r="AA166" s="139"/>
      <c r="AT166" s="135" t="s">
        <v>135</v>
      </c>
      <c r="AU166" s="135" t="s">
        <v>90</v>
      </c>
      <c r="AV166" s="135" t="s">
        <v>90</v>
      </c>
      <c r="AW166" s="135" t="s">
        <v>100</v>
      </c>
      <c r="AX166" s="135" t="s">
        <v>18</v>
      </c>
      <c r="AY166" s="135" t="s">
        <v>127</v>
      </c>
    </row>
    <row r="167" spans="2:65" s="6" customFormat="1" ht="24" customHeight="1">
      <c r="B167" s="78"/>
      <c r="C167" s="126" t="s">
        <v>220</v>
      </c>
      <c r="D167" s="126" t="s">
        <v>128</v>
      </c>
      <c r="E167" s="127" t="s">
        <v>221</v>
      </c>
      <c r="F167" s="168" t="s">
        <v>222</v>
      </c>
      <c r="G167" s="169"/>
      <c r="H167" s="169"/>
      <c r="I167" s="169"/>
      <c r="J167" s="128" t="s">
        <v>131</v>
      </c>
      <c r="K167" s="129">
        <v>36.4</v>
      </c>
      <c r="L167" s="170"/>
      <c r="M167" s="169"/>
      <c r="N167" s="170">
        <f>ROUND($L$167*$K$167,2)</f>
        <v>0</v>
      </c>
      <c r="O167" s="169"/>
      <c r="P167" s="169"/>
      <c r="Q167" s="169"/>
      <c r="R167" s="79"/>
      <c r="T167" s="130"/>
      <c r="U167" s="26" t="s">
        <v>39</v>
      </c>
      <c r="V167" s="131">
        <v>0.025</v>
      </c>
      <c r="W167" s="131">
        <f>$V$167*$K$167</f>
        <v>0.91</v>
      </c>
      <c r="X167" s="131">
        <v>0.0681</v>
      </c>
      <c r="Y167" s="131">
        <f>$X$167*$K$167</f>
        <v>2.4788399999999995</v>
      </c>
      <c r="Z167" s="131">
        <v>0</v>
      </c>
      <c r="AA167" s="132">
        <f>$Z$167*$K$167</f>
        <v>0</v>
      </c>
      <c r="AR167" s="6" t="s">
        <v>132</v>
      </c>
      <c r="AT167" s="6" t="s">
        <v>128</v>
      </c>
      <c r="AU167" s="6" t="s">
        <v>90</v>
      </c>
      <c r="AY167" s="6" t="s">
        <v>127</v>
      </c>
      <c r="BE167" s="133">
        <f>IF($U$167="základní",$N$167,0)</f>
        <v>0</v>
      </c>
      <c r="BF167" s="133">
        <f>IF($U$167="snížená",$N$167,0)</f>
        <v>0</v>
      </c>
      <c r="BG167" s="133">
        <f>IF($U$167="zákl. přenesená",$N$167,0)</f>
        <v>0</v>
      </c>
      <c r="BH167" s="133">
        <f>IF($U$167="sníž. přenesená",$N$167,0)</f>
        <v>0</v>
      </c>
      <c r="BI167" s="133">
        <f>IF($U$167="nulová",$N$167,0)</f>
        <v>0</v>
      </c>
      <c r="BJ167" s="6" t="s">
        <v>18</v>
      </c>
      <c r="BK167" s="133">
        <f>ROUND($L$167*$K$167,2)</f>
        <v>0</v>
      </c>
      <c r="BL167" s="6" t="s">
        <v>132</v>
      </c>
      <c r="BM167" s="6" t="s">
        <v>223</v>
      </c>
    </row>
    <row r="168" spans="2:51" s="6" customFormat="1" ht="15.75" customHeight="1">
      <c r="B168" s="134"/>
      <c r="E168" s="135"/>
      <c r="F168" s="171" t="s">
        <v>224</v>
      </c>
      <c r="G168" s="172"/>
      <c r="H168" s="172"/>
      <c r="I168" s="172"/>
      <c r="K168" s="136">
        <v>36.4</v>
      </c>
      <c r="R168" s="137"/>
      <c r="T168" s="138"/>
      <c r="AA168" s="139"/>
      <c r="AT168" s="135" t="s">
        <v>135</v>
      </c>
      <c r="AU168" s="135" t="s">
        <v>90</v>
      </c>
      <c r="AV168" s="135" t="s">
        <v>90</v>
      </c>
      <c r="AW168" s="135" t="s">
        <v>100</v>
      </c>
      <c r="AX168" s="135" t="s">
        <v>18</v>
      </c>
      <c r="AY168" s="135" t="s">
        <v>127</v>
      </c>
    </row>
    <row r="169" spans="2:65" s="6" customFormat="1" ht="24" customHeight="1">
      <c r="B169" s="78"/>
      <c r="C169" s="126" t="s">
        <v>225</v>
      </c>
      <c r="D169" s="126" t="s">
        <v>128</v>
      </c>
      <c r="E169" s="127" t="s">
        <v>226</v>
      </c>
      <c r="F169" s="168" t="s">
        <v>227</v>
      </c>
      <c r="G169" s="169"/>
      <c r="H169" s="169"/>
      <c r="I169" s="169"/>
      <c r="J169" s="128" t="s">
        <v>131</v>
      </c>
      <c r="K169" s="129">
        <v>15.6</v>
      </c>
      <c r="L169" s="170"/>
      <c r="M169" s="169"/>
      <c r="N169" s="170">
        <f>ROUND($L$169*$K$169,2)</f>
        <v>0</v>
      </c>
      <c r="O169" s="169"/>
      <c r="P169" s="169"/>
      <c r="Q169" s="169"/>
      <c r="R169" s="79"/>
      <c r="T169" s="130"/>
      <c r="U169" s="26" t="s">
        <v>39</v>
      </c>
      <c r="V169" s="131">
        <v>0.101</v>
      </c>
      <c r="W169" s="131">
        <f>$V$169*$K$169</f>
        <v>1.5756000000000001</v>
      </c>
      <c r="X169" s="131">
        <v>0.1362</v>
      </c>
      <c r="Y169" s="131">
        <f>$X$169*$K$169</f>
        <v>2.12472</v>
      </c>
      <c r="Z169" s="131">
        <v>0</v>
      </c>
      <c r="AA169" s="132">
        <f>$Z$169*$K$169</f>
        <v>0</v>
      </c>
      <c r="AR169" s="6" t="s">
        <v>132</v>
      </c>
      <c r="AT169" s="6" t="s">
        <v>128</v>
      </c>
      <c r="AU169" s="6" t="s">
        <v>90</v>
      </c>
      <c r="AY169" s="6" t="s">
        <v>127</v>
      </c>
      <c r="BE169" s="133">
        <f>IF($U$169="základní",$N$169,0)</f>
        <v>0</v>
      </c>
      <c r="BF169" s="133">
        <f>IF($U$169="snížená",$N$169,0)</f>
        <v>0</v>
      </c>
      <c r="BG169" s="133">
        <f>IF($U$169="zákl. přenesená",$N$169,0)</f>
        <v>0</v>
      </c>
      <c r="BH169" s="133">
        <f>IF($U$169="sníž. přenesená",$N$169,0)</f>
        <v>0</v>
      </c>
      <c r="BI169" s="133">
        <f>IF($U$169="nulová",$N$169,0)</f>
        <v>0</v>
      </c>
      <c r="BJ169" s="6" t="s">
        <v>18</v>
      </c>
      <c r="BK169" s="133">
        <f>ROUND($L$169*$K$169,2)</f>
        <v>0</v>
      </c>
      <c r="BL169" s="6" t="s">
        <v>132</v>
      </c>
      <c r="BM169" s="6" t="s">
        <v>228</v>
      </c>
    </row>
    <row r="170" spans="2:51" s="6" customFormat="1" ht="15.75" customHeight="1">
      <c r="B170" s="134"/>
      <c r="E170" s="135"/>
      <c r="F170" s="171" t="s">
        <v>134</v>
      </c>
      <c r="G170" s="172"/>
      <c r="H170" s="172"/>
      <c r="I170" s="172"/>
      <c r="K170" s="136">
        <v>15.6</v>
      </c>
      <c r="R170" s="137"/>
      <c r="T170" s="138"/>
      <c r="AA170" s="139"/>
      <c r="AT170" s="135" t="s">
        <v>135</v>
      </c>
      <c r="AU170" s="135" t="s">
        <v>90</v>
      </c>
      <c r="AV170" s="135" t="s">
        <v>90</v>
      </c>
      <c r="AW170" s="135" t="s">
        <v>100</v>
      </c>
      <c r="AX170" s="135" t="s">
        <v>18</v>
      </c>
      <c r="AY170" s="135" t="s">
        <v>127</v>
      </c>
    </row>
    <row r="171" spans="2:63" s="116" customFormat="1" ht="30" customHeight="1">
      <c r="B171" s="117"/>
      <c r="D171" s="125" t="s">
        <v>104</v>
      </c>
      <c r="E171" s="125"/>
      <c r="F171" s="125"/>
      <c r="G171" s="125"/>
      <c r="H171" s="125"/>
      <c r="I171" s="125"/>
      <c r="J171" s="125"/>
      <c r="K171" s="125"/>
      <c r="L171" s="125"/>
      <c r="M171" s="125"/>
      <c r="N171" s="225">
        <f>$BK$171</f>
        <v>0</v>
      </c>
      <c r="O171" s="224"/>
      <c r="P171" s="224"/>
      <c r="Q171" s="224"/>
      <c r="R171" s="120"/>
      <c r="T171" s="121"/>
      <c r="W171" s="122">
        <f>$W$172</f>
        <v>1.08</v>
      </c>
      <c r="Y171" s="122">
        <f>$Y$172</f>
        <v>0.0052</v>
      </c>
      <c r="AA171" s="123">
        <f>$AA$172</f>
        <v>0</v>
      </c>
      <c r="AR171" s="119" t="s">
        <v>18</v>
      </c>
      <c r="AT171" s="119" t="s">
        <v>73</v>
      </c>
      <c r="AU171" s="119" t="s">
        <v>18</v>
      </c>
      <c r="AY171" s="119" t="s">
        <v>127</v>
      </c>
      <c r="BK171" s="124">
        <f>$BK$172</f>
        <v>0</v>
      </c>
    </row>
    <row r="172" spans="2:65" s="6" customFormat="1" ht="13.5" customHeight="1">
      <c r="B172" s="78"/>
      <c r="C172" s="126" t="s">
        <v>229</v>
      </c>
      <c r="D172" s="126" t="s">
        <v>128</v>
      </c>
      <c r="E172" s="127" t="s">
        <v>230</v>
      </c>
      <c r="F172" s="168" t="s">
        <v>231</v>
      </c>
      <c r="G172" s="169"/>
      <c r="H172" s="169"/>
      <c r="I172" s="169"/>
      <c r="J172" s="128" t="s">
        <v>232</v>
      </c>
      <c r="K172" s="129">
        <v>40</v>
      </c>
      <c r="L172" s="170"/>
      <c r="M172" s="169"/>
      <c r="N172" s="170">
        <f>ROUND($L$172*$K$172,2)</f>
        <v>0</v>
      </c>
      <c r="O172" s="169"/>
      <c r="P172" s="169"/>
      <c r="Q172" s="169"/>
      <c r="R172" s="79"/>
      <c r="T172" s="130"/>
      <c r="U172" s="26" t="s">
        <v>39</v>
      </c>
      <c r="V172" s="131">
        <v>0.027</v>
      </c>
      <c r="W172" s="131">
        <f>$V$172*$K$172</f>
        <v>1.08</v>
      </c>
      <c r="X172" s="131">
        <v>0.00013</v>
      </c>
      <c r="Y172" s="131">
        <f>$X$172*$K$172</f>
        <v>0.0052</v>
      </c>
      <c r="Z172" s="131">
        <v>0</v>
      </c>
      <c r="AA172" s="132">
        <f>$Z$172*$K$172</f>
        <v>0</v>
      </c>
      <c r="AR172" s="6" t="s">
        <v>132</v>
      </c>
      <c r="AT172" s="6" t="s">
        <v>128</v>
      </c>
      <c r="AU172" s="6" t="s">
        <v>90</v>
      </c>
      <c r="AY172" s="6" t="s">
        <v>127</v>
      </c>
      <c r="BE172" s="133">
        <f>IF($U$172="základní",$N$172,0)</f>
        <v>0</v>
      </c>
      <c r="BF172" s="133">
        <f>IF($U$172="snížená",$N$172,0)</f>
        <v>0</v>
      </c>
      <c r="BG172" s="133">
        <f>IF($U$172="zákl. přenesená",$N$172,0)</f>
        <v>0</v>
      </c>
      <c r="BH172" s="133">
        <f>IF($U$172="sníž. přenesená",$N$172,0)</f>
        <v>0</v>
      </c>
      <c r="BI172" s="133">
        <f>IF($U$172="nulová",$N$172,0)</f>
        <v>0</v>
      </c>
      <c r="BJ172" s="6" t="s">
        <v>18</v>
      </c>
      <c r="BK172" s="133">
        <f>ROUND($L$172*$K$172,2)</f>
        <v>0</v>
      </c>
      <c r="BL172" s="6" t="s">
        <v>132</v>
      </c>
      <c r="BM172" s="6" t="s">
        <v>233</v>
      </c>
    </row>
    <row r="173" spans="2:63" s="116" customFormat="1" ht="30" customHeight="1">
      <c r="B173" s="117"/>
      <c r="D173" s="125" t="s">
        <v>105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225">
        <f>$BK$173</f>
        <v>0</v>
      </c>
      <c r="O173" s="224"/>
      <c r="P173" s="224"/>
      <c r="Q173" s="224"/>
      <c r="R173" s="120"/>
      <c r="T173" s="121"/>
      <c r="W173" s="122">
        <f>SUM($W$174:$W$177)</f>
        <v>1.29168</v>
      </c>
      <c r="Y173" s="122">
        <f>SUM($Y$174:$Y$177)</f>
        <v>0</v>
      </c>
      <c r="AA173" s="123">
        <f>SUM($AA$174:$AA$177)</f>
        <v>0</v>
      </c>
      <c r="AR173" s="119" t="s">
        <v>18</v>
      </c>
      <c r="AT173" s="119" t="s">
        <v>73</v>
      </c>
      <c r="AU173" s="119" t="s">
        <v>18</v>
      </c>
      <c r="AY173" s="119" t="s">
        <v>127</v>
      </c>
      <c r="BK173" s="124">
        <f>SUM($BK$174:$BK$177)</f>
        <v>0</v>
      </c>
    </row>
    <row r="174" spans="2:65" s="6" customFormat="1" ht="24" customHeight="1">
      <c r="B174" s="78"/>
      <c r="C174" s="126" t="s">
        <v>7</v>
      </c>
      <c r="D174" s="126" t="s">
        <v>128</v>
      </c>
      <c r="E174" s="127" t="s">
        <v>234</v>
      </c>
      <c r="F174" s="168" t="s">
        <v>235</v>
      </c>
      <c r="G174" s="169"/>
      <c r="H174" s="169"/>
      <c r="I174" s="169"/>
      <c r="J174" s="128" t="s">
        <v>236</v>
      </c>
      <c r="K174" s="129">
        <v>6.24</v>
      </c>
      <c r="L174" s="170"/>
      <c r="M174" s="169"/>
      <c r="N174" s="170">
        <f>ROUND($L$174*$K$174,2)</f>
        <v>0</v>
      </c>
      <c r="O174" s="169"/>
      <c r="P174" s="169"/>
      <c r="Q174" s="169"/>
      <c r="R174" s="79"/>
      <c r="T174" s="130"/>
      <c r="U174" s="26" t="s">
        <v>39</v>
      </c>
      <c r="V174" s="131">
        <v>0.03</v>
      </c>
      <c r="W174" s="131">
        <f>$V$174*$K$174</f>
        <v>0.1872</v>
      </c>
      <c r="X174" s="131">
        <v>0</v>
      </c>
      <c r="Y174" s="131">
        <f>$X$174*$K$174</f>
        <v>0</v>
      </c>
      <c r="Z174" s="131">
        <v>0</v>
      </c>
      <c r="AA174" s="132">
        <f>$Z$174*$K$174</f>
        <v>0</v>
      </c>
      <c r="AR174" s="6" t="s">
        <v>132</v>
      </c>
      <c r="AT174" s="6" t="s">
        <v>128</v>
      </c>
      <c r="AU174" s="6" t="s">
        <v>90</v>
      </c>
      <c r="AY174" s="6" t="s">
        <v>127</v>
      </c>
      <c r="BE174" s="133">
        <f>IF($U$174="základní",$N$174,0)</f>
        <v>0</v>
      </c>
      <c r="BF174" s="133">
        <f>IF($U$174="snížená",$N$174,0)</f>
        <v>0</v>
      </c>
      <c r="BG174" s="133">
        <f>IF($U$174="zákl. přenesená",$N$174,0)</f>
        <v>0</v>
      </c>
      <c r="BH174" s="133">
        <f>IF($U$174="sníž. přenesená",$N$174,0)</f>
        <v>0</v>
      </c>
      <c r="BI174" s="133">
        <f>IF($U$174="nulová",$N$174,0)</f>
        <v>0</v>
      </c>
      <c r="BJ174" s="6" t="s">
        <v>18</v>
      </c>
      <c r="BK174" s="133">
        <f>ROUND($L$174*$K$174,2)</f>
        <v>0</v>
      </c>
      <c r="BL174" s="6" t="s">
        <v>132</v>
      </c>
      <c r="BM174" s="6" t="s">
        <v>237</v>
      </c>
    </row>
    <row r="175" spans="2:65" s="6" customFormat="1" ht="24" customHeight="1">
      <c r="B175" s="78"/>
      <c r="C175" s="126" t="s">
        <v>238</v>
      </c>
      <c r="D175" s="126" t="s">
        <v>128</v>
      </c>
      <c r="E175" s="127" t="s">
        <v>239</v>
      </c>
      <c r="F175" s="168" t="s">
        <v>240</v>
      </c>
      <c r="G175" s="169"/>
      <c r="H175" s="169"/>
      <c r="I175" s="169"/>
      <c r="J175" s="128" t="s">
        <v>236</v>
      </c>
      <c r="K175" s="129">
        <v>56.16</v>
      </c>
      <c r="L175" s="170"/>
      <c r="M175" s="169"/>
      <c r="N175" s="170">
        <f>ROUND($L$175*$K$175,2)</f>
        <v>0</v>
      </c>
      <c r="O175" s="169"/>
      <c r="P175" s="169"/>
      <c r="Q175" s="169"/>
      <c r="R175" s="79"/>
      <c r="T175" s="130"/>
      <c r="U175" s="26" t="s">
        <v>39</v>
      </c>
      <c r="V175" s="131">
        <v>0.002</v>
      </c>
      <c r="W175" s="131">
        <f>$V$175*$K$175</f>
        <v>0.11231999999999999</v>
      </c>
      <c r="X175" s="131">
        <v>0</v>
      </c>
      <c r="Y175" s="131">
        <f>$X$175*$K$175</f>
        <v>0</v>
      </c>
      <c r="Z175" s="131">
        <v>0</v>
      </c>
      <c r="AA175" s="132">
        <f>$Z$175*$K$175</f>
        <v>0</v>
      </c>
      <c r="AR175" s="6" t="s">
        <v>132</v>
      </c>
      <c r="AT175" s="6" t="s">
        <v>128</v>
      </c>
      <c r="AU175" s="6" t="s">
        <v>90</v>
      </c>
      <c r="AY175" s="6" t="s">
        <v>127</v>
      </c>
      <c r="BE175" s="133">
        <f>IF($U$175="základní",$N$175,0)</f>
        <v>0</v>
      </c>
      <c r="BF175" s="133">
        <f>IF($U$175="snížená",$N$175,0)</f>
        <v>0</v>
      </c>
      <c r="BG175" s="133">
        <f>IF($U$175="zákl. přenesená",$N$175,0)</f>
        <v>0</v>
      </c>
      <c r="BH175" s="133">
        <f>IF($U$175="sníž. přenesená",$N$175,0)</f>
        <v>0</v>
      </c>
      <c r="BI175" s="133">
        <f>IF($U$175="nulová",$N$175,0)</f>
        <v>0</v>
      </c>
      <c r="BJ175" s="6" t="s">
        <v>18</v>
      </c>
      <c r="BK175" s="133">
        <f>ROUND($L$175*$K$175,2)</f>
        <v>0</v>
      </c>
      <c r="BL175" s="6" t="s">
        <v>132</v>
      </c>
      <c r="BM175" s="6" t="s">
        <v>241</v>
      </c>
    </row>
    <row r="176" spans="2:65" s="6" customFormat="1" ht="24" customHeight="1">
      <c r="B176" s="78"/>
      <c r="C176" s="126" t="s">
        <v>242</v>
      </c>
      <c r="D176" s="126" t="s">
        <v>128</v>
      </c>
      <c r="E176" s="127" t="s">
        <v>243</v>
      </c>
      <c r="F176" s="168" t="s">
        <v>244</v>
      </c>
      <c r="G176" s="169"/>
      <c r="H176" s="169"/>
      <c r="I176" s="169"/>
      <c r="J176" s="128" t="s">
        <v>236</v>
      </c>
      <c r="K176" s="129">
        <v>6.24</v>
      </c>
      <c r="L176" s="170"/>
      <c r="M176" s="169"/>
      <c r="N176" s="170">
        <f>ROUND($L$176*$K$176,2)</f>
        <v>0</v>
      </c>
      <c r="O176" s="169"/>
      <c r="P176" s="169"/>
      <c r="Q176" s="169"/>
      <c r="R176" s="79"/>
      <c r="T176" s="130"/>
      <c r="U176" s="26" t="s">
        <v>39</v>
      </c>
      <c r="V176" s="131">
        <v>0.159</v>
      </c>
      <c r="W176" s="131">
        <f>$V$176*$K$176</f>
        <v>0.99216</v>
      </c>
      <c r="X176" s="131">
        <v>0</v>
      </c>
      <c r="Y176" s="131">
        <f>$X$176*$K$176</f>
        <v>0</v>
      </c>
      <c r="Z176" s="131">
        <v>0</v>
      </c>
      <c r="AA176" s="132">
        <f>$Z$176*$K$176</f>
        <v>0</v>
      </c>
      <c r="AR176" s="6" t="s">
        <v>132</v>
      </c>
      <c r="AT176" s="6" t="s">
        <v>128</v>
      </c>
      <c r="AU176" s="6" t="s">
        <v>90</v>
      </c>
      <c r="AY176" s="6" t="s">
        <v>127</v>
      </c>
      <c r="BE176" s="133">
        <f>IF($U$176="základní",$N$176,0)</f>
        <v>0</v>
      </c>
      <c r="BF176" s="133">
        <f>IF($U$176="snížená",$N$176,0)</f>
        <v>0</v>
      </c>
      <c r="BG176" s="133">
        <f>IF($U$176="zákl. přenesená",$N$176,0)</f>
        <v>0</v>
      </c>
      <c r="BH176" s="133">
        <f>IF($U$176="sníž. přenesená",$N$176,0)</f>
        <v>0</v>
      </c>
      <c r="BI176" s="133">
        <f>IF($U$176="nulová",$N$176,0)</f>
        <v>0</v>
      </c>
      <c r="BJ176" s="6" t="s">
        <v>18</v>
      </c>
      <c r="BK176" s="133">
        <f>ROUND($L$176*$K$176,2)</f>
        <v>0</v>
      </c>
      <c r="BL176" s="6" t="s">
        <v>132</v>
      </c>
      <c r="BM176" s="6" t="s">
        <v>245</v>
      </c>
    </row>
    <row r="177" spans="2:65" s="6" customFormat="1" ht="24" customHeight="1">
      <c r="B177" s="78"/>
      <c r="C177" s="126" t="s">
        <v>246</v>
      </c>
      <c r="D177" s="126" t="s">
        <v>128</v>
      </c>
      <c r="E177" s="127" t="s">
        <v>247</v>
      </c>
      <c r="F177" s="168" t="s">
        <v>248</v>
      </c>
      <c r="G177" s="169"/>
      <c r="H177" s="169"/>
      <c r="I177" s="169"/>
      <c r="J177" s="128" t="s">
        <v>236</v>
      </c>
      <c r="K177" s="129">
        <v>6.24</v>
      </c>
      <c r="L177" s="170"/>
      <c r="M177" s="169"/>
      <c r="N177" s="170">
        <f>ROUND($L$177*$K$177,2)</f>
        <v>0</v>
      </c>
      <c r="O177" s="169"/>
      <c r="P177" s="169"/>
      <c r="Q177" s="169"/>
      <c r="R177" s="79"/>
      <c r="T177" s="130"/>
      <c r="U177" s="26" t="s">
        <v>39</v>
      </c>
      <c r="V177" s="131">
        <v>0</v>
      </c>
      <c r="W177" s="131">
        <f>$V$177*$K$177</f>
        <v>0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132</v>
      </c>
      <c r="AT177" s="6" t="s">
        <v>128</v>
      </c>
      <c r="AU177" s="6" t="s">
        <v>90</v>
      </c>
      <c r="AY177" s="6" t="s">
        <v>127</v>
      </c>
      <c r="BE177" s="133">
        <f>IF($U$177="základní",$N$177,0)</f>
        <v>0</v>
      </c>
      <c r="BF177" s="133">
        <f>IF($U$177="snížená",$N$177,0)</f>
        <v>0</v>
      </c>
      <c r="BG177" s="133">
        <f>IF($U$177="zákl. přenesená",$N$177,0)</f>
        <v>0</v>
      </c>
      <c r="BH177" s="133">
        <f>IF($U$177="sníž. přenesená",$N$177,0)</f>
        <v>0</v>
      </c>
      <c r="BI177" s="133">
        <f>IF($U$177="nulová",$N$177,0)</f>
        <v>0</v>
      </c>
      <c r="BJ177" s="6" t="s">
        <v>18</v>
      </c>
      <c r="BK177" s="133">
        <f>ROUND($L$177*$K$177,2)</f>
        <v>0</v>
      </c>
      <c r="BL177" s="6" t="s">
        <v>132</v>
      </c>
      <c r="BM177" s="6" t="s">
        <v>249</v>
      </c>
    </row>
    <row r="178" spans="2:63" s="116" customFormat="1" ht="30" customHeight="1">
      <c r="B178" s="117"/>
      <c r="D178" s="125" t="s">
        <v>106</v>
      </c>
      <c r="E178" s="125"/>
      <c r="F178" s="125"/>
      <c r="G178" s="125"/>
      <c r="H178" s="125"/>
      <c r="I178" s="125"/>
      <c r="J178" s="125"/>
      <c r="K178" s="125"/>
      <c r="L178" s="125"/>
      <c r="M178" s="125"/>
      <c r="N178" s="225">
        <f>$BK$178</f>
        <v>0</v>
      </c>
      <c r="O178" s="224"/>
      <c r="P178" s="224"/>
      <c r="Q178" s="224"/>
      <c r="R178" s="120"/>
      <c r="T178" s="121"/>
      <c r="W178" s="122">
        <f>$W$179</f>
        <v>1.60644</v>
      </c>
      <c r="Y178" s="122">
        <f>$Y$179</f>
        <v>0</v>
      </c>
      <c r="AA178" s="123">
        <f>$AA$179</f>
        <v>0</v>
      </c>
      <c r="AR178" s="119" t="s">
        <v>18</v>
      </c>
      <c r="AT178" s="119" t="s">
        <v>73</v>
      </c>
      <c r="AU178" s="119" t="s">
        <v>18</v>
      </c>
      <c r="AY178" s="119" t="s">
        <v>127</v>
      </c>
      <c r="BK178" s="124">
        <f>$BK$179</f>
        <v>0</v>
      </c>
    </row>
    <row r="179" spans="2:65" s="6" customFormat="1" ht="13.5" customHeight="1">
      <c r="B179" s="78"/>
      <c r="C179" s="126" t="s">
        <v>250</v>
      </c>
      <c r="D179" s="126" t="s">
        <v>128</v>
      </c>
      <c r="E179" s="127" t="s">
        <v>251</v>
      </c>
      <c r="F179" s="168" t="s">
        <v>252</v>
      </c>
      <c r="G179" s="169"/>
      <c r="H179" s="169"/>
      <c r="I179" s="169"/>
      <c r="J179" s="128" t="s">
        <v>236</v>
      </c>
      <c r="K179" s="129">
        <v>12.17</v>
      </c>
      <c r="L179" s="170"/>
      <c r="M179" s="169"/>
      <c r="N179" s="170">
        <f>ROUND($L$179*$K$179,2)</f>
        <v>0</v>
      </c>
      <c r="O179" s="169"/>
      <c r="P179" s="169"/>
      <c r="Q179" s="169"/>
      <c r="R179" s="79"/>
      <c r="T179" s="130"/>
      <c r="U179" s="26" t="s">
        <v>39</v>
      </c>
      <c r="V179" s="131">
        <v>0.132</v>
      </c>
      <c r="W179" s="131">
        <f>$V$179*$K$179</f>
        <v>1.60644</v>
      </c>
      <c r="X179" s="131">
        <v>0</v>
      </c>
      <c r="Y179" s="131">
        <f>$X$179*$K$179</f>
        <v>0</v>
      </c>
      <c r="Z179" s="131">
        <v>0</v>
      </c>
      <c r="AA179" s="132">
        <f>$Z$179*$K$179</f>
        <v>0</v>
      </c>
      <c r="AR179" s="6" t="s">
        <v>132</v>
      </c>
      <c r="AT179" s="6" t="s">
        <v>128</v>
      </c>
      <c r="AU179" s="6" t="s">
        <v>90</v>
      </c>
      <c r="AY179" s="6" t="s">
        <v>127</v>
      </c>
      <c r="BE179" s="133">
        <f>IF($U$179="základní",$N$179,0)</f>
        <v>0</v>
      </c>
      <c r="BF179" s="133">
        <f>IF($U$179="snížená",$N$179,0)</f>
        <v>0</v>
      </c>
      <c r="BG179" s="133">
        <f>IF($U$179="zákl. přenesená",$N$179,0)</f>
        <v>0</v>
      </c>
      <c r="BH179" s="133">
        <f>IF($U$179="sníž. přenesená",$N$179,0)</f>
        <v>0</v>
      </c>
      <c r="BI179" s="133">
        <f>IF($U$179="nulová",$N$179,0)</f>
        <v>0</v>
      </c>
      <c r="BJ179" s="6" t="s">
        <v>18</v>
      </c>
      <c r="BK179" s="133">
        <f>ROUND($L$179*$K$179,2)</f>
        <v>0</v>
      </c>
      <c r="BL179" s="6" t="s">
        <v>132</v>
      </c>
      <c r="BM179" s="6" t="s">
        <v>253</v>
      </c>
    </row>
    <row r="180" spans="2:63" s="116" customFormat="1" ht="38.25" customHeight="1">
      <c r="B180" s="117"/>
      <c r="D180" s="118" t="s">
        <v>107</v>
      </c>
      <c r="E180" s="118"/>
      <c r="F180" s="118"/>
      <c r="G180" s="118"/>
      <c r="H180" s="118"/>
      <c r="I180" s="118"/>
      <c r="J180" s="118"/>
      <c r="K180" s="118"/>
      <c r="L180" s="118"/>
      <c r="M180" s="118"/>
      <c r="N180" s="223">
        <f>$BK$180</f>
        <v>0</v>
      </c>
      <c r="O180" s="224"/>
      <c r="P180" s="224"/>
      <c r="Q180" s="224"/>
      <c r="R180" s="120"/>
      <c r="T180" s="121"/>
      <c r="W180" s="122">
        <f>$W$181+$W$186</f>
        <v>51.432000000000016</v>
      </c>
      <c r="Y180" s="122">
        <f>$Y$181+$Y$186</f>
        <v>0.0057599999999999995</v>
      </c>
      <c r="AA180" s="123">
        <f>$AA$181+$AA$186</f>
        <v>0</v>
      </c>
      <c r="AR180" s="119" t="s">
        <v>140</v>
      </c>
      <c r="AT180" s="119" t="s">
        <v>73</v>
      </c>
      <c r="AU180" s="119" t="s">
        <v>74</v>
      </c>
      <c r="AY180" s="119" t="s">
        <v>127</v>
      </c>
      <c r="BK180" s="124">
        <f>$BK$181+$BK$186</f>
        <v>0</v>
      </c>
    </row>
    <row r="181" spans="2:63" s="116" customFormat="1" ht="20.25" customHeight="1">
      <c r="B181" s="117"/>
      <c r="D181" s="125" t="s">
        <v>108</v>
      </c>
      <c r="E181" s="125"/>
      <c r="F181" s="125"/>
      <c r="G181" s="125"/>
      <c r="H181" s="125"/>
      <c r="I181" s="125"/>
      <c r="J181" s="125"/>
      <c r="K181" s="125"/>
      <c r="L181" s="125"/>
      <c r="M181" s="125"/>
      <c r="N181" s="225">
        <f>$BK$181</f>
        <v>0</v>
      </c>
      <c r="O181" s="224"/>
      <c r="P181" s="224"/>
      <c r="Q181" s="224"/>
      <c r="R181" s="120"/>
      <c r="T181" s="121"/>
      <c r="W181" s="122">
        <f>SUM($W$182:$W$185)</f>
        <v>1.932</v>
      </c>
      <c r="Y181" s="122">
        <f>SUM($Y$182:$Y$185)</f>
        <v>0.00112</v>
      </c>
      <c r="AA181" s="123">
        <f>SUM($AA$182:$AA$185)</f>
        <v>0</v>
      </c>
      <c r="AR181" s="119" t="s">
        <v>140</v>
      </c>
      <c r="AT181" s="119" t="s">
        <v>73</v>
      </c>
      <c r="AU181" s="119" t="s">
        <v>18</v>
      </c>
      <c r="AY181" s="119" t="s">
        <v>127</v>
      </c>
      <c r="BK181" s="124">
        <f>SUM($BK$182:$BK$185)</f>
        <v>0</v>
      </c>
    </row>
    <row r="182" spans="2:65" s="6" customFormat="1" ht="24" customHeight="1">
      <c r="B182" s="78"/>
      <c r="C182" s="126" t="s">
        <v>254</v>
      </c>
      <c r="D182" s="126" t="s">
        <v>128</v>
      </c>
      <c r="E182" s="127" t="s">
        <v>255</v>
      </c>
      <c r="F182" s="168" t="s">
        <v>256</v>
      </c>
      <c r="G182" s="169"/>
      <c r="H182" s="169"/>
      <c r="I182" s="169"/>
      <c r="J182" s="128" t="s">
        <v>232</v>
      </c>
      <c r="K182" s="129">
        <v>40</v>
      </c>
      <c r="L182" s="170"/>
      <c r="M182" s="169"/>
      <c r="N182" s="170">
        <f>ROUND($L$182*$K$182,2)</f>
        <v>0</v>
      </c>
      <c r="O182" s="169"/>
      <c r="P182" s="169"/>
      <c r="Q182" s="169"/>
      <c r="R182" s="79"/>
      <c r="T182" s="130"/>
      <c r="U182" s="26" t="s">
        <v>39</v>
      </c>
      <c r="V182" s="131">
        <v>0.046</v>
      </c>
      <c r="W182" s="131">
        <f>$V$182*$K$182</f>
        <v>1.8399999999999999</v>
      </c>
      <c r="X182" s="131">
        <v>0</v>
      </c>
      <c r="Y182" s="131">
        <f>$X$182*$K$182</f>
        <v>0</v>
      </c>
      <c r="Z182" s="131">
        <v>0</v>
      </c>
      <c r="AA182" s="132">
        <f>$Z$182*$K$182</f>
        <v>0</v>
      </c>
      <c r="AR182" s="6" t="s">
        <v>257</v>
      </c>
      <c r="AT182" s="6" t="s">
        <v>128</v>
      </c>
      <c r="AU182" s="6" t="s">
        <v>90</v>
      </c>
      <c r="AY182" s="6" t="s">
        <v>127</v>
      </c>
      <c r="BE182" s="133">
        <f>IF($U$182="základní",$N$182,0)</f>
        <v>0</v>
      </c>
      <c r="BF182" s="133">
        <f>IF($U$182="snížená",$N$182,0)</f>
        <v>0</v>
      </c>
      <c r="BG182" s="133">
        <f>IF($U$182="zákl. přenesená",$N$182,0)</f>
        <v>0</v>
      </c>
      <c r="BH182" s="133">
        <f>IF($U$182="sníž. přenesená",$N$182,0)</f>
        <v>0</v>
      </c>
      <c r="BI182" s="133">
        <f>IF($U$182="nulová",$N$182,0)</f>
        <v>0</v>
      </c>
      <c r="BJ182" s="6" t="s">
        <v>18</v>
      </c>
      <c r="BK182" s="133">
        <f>ROUND($L$182*$K$182,2)</f>
        <v>0</v>
      </c>
      <c r="BL182" s="6" t="s">
        <v>257</v>
      </c>
      <c r="BM182" s="6" t="s">
        <v>258</v>
      </c>
    </row>
    <row r="183" spans="2:65" s="6" customFormat="1" ht="13.5" customHeight="1">
      <c r="B183" s="78"/>
      <c r="C183" s="151" t="s">
        <v>259</v>
      </c>
      <c r="D183" s="151" t="s">
        <v>207</v>
      </c>
      <c r="E183" s="152" t="s">
        <v>260</v>
      </c>
      <c r="F183" s="220" t="s">
        <v>261</v>
      </c>
      <c r="G183" s="221"/>
      <c r="H183" s="221"/>
      <c r="I183" s="221"/>
      <c r="J183" s="153" t="s">
        <v>232</v>
      </c>
      <c r="K183" s="154">
        <v>40</v>
      </c>
      <c r="L183" s="222"/>
      <c r="M183" s="221"/>
      <c r="N183" s="222">
        <f>ROUND($L$183*$K$183,2)</f>
        <v>0</v>
      </c>
      <c r="O183" s="169"/>
      <c r="P183" s="169"/>
      <c r="Q183" s="169"/>
      <c r="R183" s="79"/>
      <c r="T183" s="130"/>
      <c r="U183" s="26" t="s">
        <v>39</v>
      </c>
      <c r="V183" s="131">
        <v>0</v>
      </c>
      <c r="W183" s="131">
        <f>$V$183*$K$183</f>
        <v>0</v>
      </c>
      <c r="X183" s="131">
        <v>2.8E-05</v>
      </c>
      <c r="Y183" s="131">
        <f>$X$183*$K$183</f>
        <v>0.00112</v>
      </c>
      <c r="Z183" s="131">
        <v>0</v>
      </c>
      <c r="AA183" s="132">
        <f>$Z$183*$K$183</f>
        <v>0</v>
      </c>
      <c r="AR183" s="6" t="s">
        <v>262</v>
      </c>
      <c r="AT183" s="6" t="s">
        <v>207</v>
      </c>
      <c r="AU183" s="6" t="s">
        <v>90</v>
      </c>
      <c r="AY183" s="6" t="s">
        <v>127</v>
      </c>
      <c r="BE183" s="133">
        <f>IF($U$183="základní",$N$183,0)</f>
        <v>0</v>
      </c>
      <c r="BF183" s="133">
        <f>IF($U$183="snížená",$N$183,0)</f>
        <v>0</v>
      </c>
      <c r="BG183" s="133">
        <f>IF($U$183="zákl. přenesená",$N$183,0)</f>
        <v>0</v>
      </c>
      <c r="BH183" s="133">
        <f>IF($U$183="sníž. přenesená",$N$183,0)</f>
        <v>0</v>
      </c>
      <c r="BI183" s="133">
        <f>IF($U$183="nulová",$N$183,0)</f>
        <v>0</v>
      </c>
      <c r="BJ183" s="6" t="s">
        <v>18</v>
      </c>
      <c r="BK183" s="133">
        <f>ROUND($L$183*$K$183,2)</f>
        <v>0</v>
      </c>
      <c r="BL183" s="6" t="s">
        <v>262</v>
      </c>
      <c r="BM183" s="6" t="s">
        <v>263</v>
      </c>
    </row>
    <row r="184" spans="2:65" s="6" customFormat="1" ht="24" customHeight="1">
      <c r="B184" s="78"/>
      <c r="C184" s="126" t="s">
        <v>264</v>
      </c>
      <c r="D184" s="126" t="s">
        <v>128</v>
      </c>
      <c r="E184" s="127" t="s">
        <v>265</v>
      </c>
      <c r="F184" s="168" t="s">
        <v>266</v>
      </c>
      <c r="G184" s="169"/>
      <c r="H184" s="169"/>
      <c r="I184" s="169"/>
      <c r="J184" s="128" t="s">
        <v>267</v>
      </c>
      <c r="K184" s="129">
        <v>1</v>
      </c>
      <c r="L184" s="170"/>
      <c r="M184" s="169"/>
      <c r="N184" s="170">
        <f>ROUND($L$184*$K$184,2)</f>
        <v>0</v>
      </c>
      <c r="O184" s="169"/>
      <c r="P184" s="169"/>
      <c r="Q184" s="169"/>
      <c r="R184" s="79"/>
      <c r="T184" s="130"/>
      <c r="U184" s="26" t="s">
        <v>39</v>
      </c>
      <c r="V184" s="131">
        <v>0.046</v>
      </c>
      <c r="W184" s="131">
        <f>$V$184*$K$184</f>
        <v>0.046</v>
      </c>
      <c r="X184" s="131">
        <v>0</v>
      </c>
      <c r="Y184" s="131">
        <f>$X$184*$K$184</f>
        <v>0</v>
      </c>
      <c r="Z184" s="131">
        <v>0</v>
      </c>
      <c r="AA184" s="132">
        <f>$Z$184*$K$184</f>
        <v>0</v>
      </c>
      <c r="AR184" s="6" t="s">
        <v>257</v>
      </c>
      <c r="AT184" s="6" t="s">
        <v>128</v>
      </c>
      <c r="AU184" s="6" t="s">
        <v>90</v>
      </c>
      <c r="AY184" s="6" t="s">
        <v>127</v>
      </c>
      <c r="BE184" s="133">
        <f>IF($U$184="základní",$N$184,0)</f>
        <v>0</v>
      </c>
      <c r="BF184" s="133">
        <f>IF($U$184="snížená",$N$184,0)</f>
        <v>0</v>
      </c>
      <c r="BG184" s="133">
        <f>IF($U$184="zákl. přenesená",$N$184,0)</f>
        <v>0</v>
      </c>
      <c r="BH184" s="133">
        <f>IF($U$184="sníž. přenesená",$N$184,0)</f>
        <v>0</v>
      </c>
      <c r="BI184" s="133">
        <f>IF($U$184="nulová",$N$184,0)</f>
        <v>0</v>
      </c>
      <c r="BJ184" s="6" t="s">
        <v>18</v>
      </c>
      <c r="BK184" s="133">
        <f>ROUND($L$184*$K$184,2)</f>
        <v>0</v>
      </c>
      <c r="BL184" s="6" t="s">
        <v>257</v>
      </c>
      <c r="BM184" s="6" t="s">
        <v>268</v>
      </c>
    </row>
    <row r="185" spans="2:65" s="6" customFormat="1" ht="13.5" customHeight="1">
      <c r="B185" s="78"/>
      <c r="C185" s="126" t="s">
        <v>269</v>
      </c>
      <c r="D185" s="126" t="s">
        <v>128</v>
      </c>
      <c r="E185" s="127" t="s">
        <v>270</v>
      </c>
      <c r="F185" s="168" t="s">
        <v>271</v>
      </c>
      <c r="G185" s="169"/>
      <c r="H185" s="169"/>
      <c r="I185" s="169"/>
      <c r="J185" s="128" t="s">
        <v>267</v>
      </c>
      <c r="K185" s="129">
        <v>1</v>
      </c>
      <c r="L185" s="170"/>
      <c r="M185" s="169"/>
      <c r="N185" s="170">
        <f>ROUND($L$185*$K$185,2)</f>
        <v>0</v>
      </c>
      <c r="O185" s="169"/>
      <c r="P185" s="169"/>
      <c r="Q185" s="169"/>
      <c r="R185" s="79"/>
      <c r="T185" s="130"/>
      <c r="U185" s="26" t="s">
        <v>39</v>
      </c>
      <c r="V185" s="131">
        <v>0.046</v>
      </c>
      <c r="W185" s="131">
        <f>$V$185*$K$185</f>
        <v>0.046</v>
      </c>
      <c r="X185" s="131">
        <v>0</v>
      </c>
      <c r="Y185" s="131">
        <f>$X$185*$K$185</f>
        <v>0</v>
      </c>
      <c r="Z185" s="131">
        <v>0</v>
      </c>
      <c r="AA185" s="132">
        <f>$Z$185*$K$185</f>
        <v>0</v>
      </c>
      <c r="AR185" s="6" t="s">
        <v>257</v>
      </c>
      <c r="AT185" s="6" t="s">
        <v>128</v>
      </c>
      <c r="AU185" s="6" t="s">
        <v>90</v>
      </c>
      <c r="AY185" s="6" t="s">
        <v>127</v>
      </c>
      <c r="BE185" s="133">
        <f>IF($U$185="základní",$N$185,0)</f>
        <v>0</v>
      </c>
      <c r="BF185" s="133">
        <f>IF($U$185="snížená",$N$185,0)</f>
        <v>0</v>
      </c>
      <c r="BG185" s="133">
        <f>IF($U$185="zákl. přenesená",$N$185,0)</f>
        <v>0</v>
      </c>
      <c r="BH185" s="133">
        <f>IF($U$185="sníž. přenesená",$N$185,0)</f>
        <v>0</v>
      </c>
      <c r="BI185" s="133">
        <f>IF($U$185="nulová",$N$185,0)</f>
        <v>0</v>
      </c>
      <c r="BJ185" s="6" t="s">
        <v>18</v>
      </c>
      <c r="BK185" s="133">
        <f>ROUND($L$185*$K$185,2)</f>
        <v>0</v>
      </c>
      <c r="BL185" s="6" t="s">
        <v>257</v>
      </c>
      <c r="BM185" s="6" t="s">
        <v>272</v>
      </c>
    </row>
    <row r="186" spans="2:63" s="116" customFormat="1" ht="30" customHeight="1">
      <c r="B186" s="117"/>
      <c r="D186" s="125" t="s">
        <v>109</v>
      </c>
      <c r="E186" s="125"/>
      <c r="F186" s="125"/>
      <c r="G186" s="125"/>
      <c r="H186" s="125"/>
      <c r="I186" s="125"/>
      <c r="J186" s="125"/>
      <c r="K186" s="125"/>
      <c r="L186" s="125"/>
      <c r="M186" s="125"/>
      <c r="N186" s="225">
        <f>$BK$186</f>
        <v>0</v>
      </c>
      <c r="O186" s="224"/>
      <c r="P186" s="224"/>
      <c r="Q186" s="224"/>
      <c r="R186" s="120"/>
      <c r="T186" s="121"/>
      <c r="W186" s="122">
        <f>SUM($W$187:$W$214)</f>
        <v>49.500000000000014</v>
      </c>
      <c r="Y186" s="122">
        <f>SUM($Y$187:$Y$214)</f>
        <v>0.00464</v>
      </c>
      <c r="AA186" s="123">
        <f>SUM($AA$187:$AA$214)</f>
        <v>0</v>
      </c>
      <c r="AR186" s="119" t="s">
        <v>140</v>
      </c>
      <c r="AT186" s="119" t="s">
        <v>73</v>
      </c>
      <c r="AU186" s="119" t="s">
        <v>18</v>
      </c>
      <c r="AY186" s="119" t="s">
        <v>127</v>
      </c>
      <c r="BK186" s="124">
        <f>SUM($BK$187:$BK$214)</f>
        <v>0</v>
      </c>
    </row>
    <row r="187" spans="2:65" s="6" customFormat="1" ht="34.5" customHeight="1">
      <c r="B187" s="78"/>
      <c r="C187" s="126" t="s">
        <v>273</v>
      </c>
      <c r="D187" s="126" t="s">
        <v>128</v>
      </c>
      <c r="E187" s="127" t="s">
        <v>274</v>
      </c>
      <c r="F187" s="168" t="s">
        <v>275</v>
      </c>
      <c r="G187" s="169"/>
      <c r="H187" s="169"/>
      <c r="I187" s="169"/>
      <c r="J187" s="128" t="s">
        <v>232</v>
      </c>
      <c r="K187" s="129">
        <v>27</v>
      </c>
      <c r="L187" s="170"/>
      <c r="M187" s="169"/>
      <c r="N187" s="170">
        <f>ROUND($L$187*$K$187,2)</f>
        <v>0</v>
      </c>
      <c r="O187" s="169"/>
      <c r="P187" s="169"/>
      <c r="Q187" s="169"/>
      <c r="R187" s="79"/>
      <c r="T187" s="130"/>
      <c r="U187" s="26" t="s">
        <v>39</v>
      </c>
      <c r="V187" s="131">
        <v>0.352</v>
      </c>
      <c r="W187" s="131">
        <f>$V$187*$K$187</f>
        <v>9.504</v>
      </c>
      <c r="X187" s="131">
        <v>0.00011</v>
      </c>
      <c r="Y187" s="131">
        <f>$X$187*$K$187</f>
        <v>0.00297</v>
      </c>
      <c r="Z187" s="131">
        <v>0</v>
      </c>
      <c r="AA187" s="132">
        <f>$Z$187*$K$187</f>
        <v>0</v>
      </c>
      <c r="AR187" s="6" t="s">
        <v>257</v>
      </c>
      <c r="AT187" s="6" t="s">
        <v>128</v>
      </c>
      <c r="AU187" s="6" t="s">
        <v>90</v>
      </c>
      <c r="AY187" s="6" t="s">
        <v>127</v>
      </c>
      <c r="BE187" s="133">
        <f>IF($U$187="základní",$N$187,0)</f>
        <v>0</v>
      </c>
      <c r="BF187" s="133">
        <f>IF($U$187="snížená",$N$187,0)</f>
        <v>0</v>
      </c>
      <c r="BG187" s="133">
        <f>IF($U$187="zákl. přenesená",$N$187,0)</f>
        <v>0</v>
      </c>
      <c r="BH187" s="133">
        <f>IF($U$187="sníž. přenesená",$N$187,0)</f>
        <v>0</v>
      </c>
      <c r="BI187" s="133">
        <f>IF($U$187="nulová",$N$187,0)</f>
        <v>0</v>
      </c>
      <c r="BJ187" s="6" t="s">
        <v>18</v>
      </c>
      <c r="BK187" s="133">
        <f>ROUND($L$187*$K$187,2)</f>
        <v>0</v>
      </c>
      <c r="BL187" s="6" t="s">
        <v>257</v>
      </c>
      <c r="BM187" s="6" t="s">
        <v>276</v>
      </c>
    </row>
    <row r="188" spans="2:65" s="6" customFormat="1" ht="24" customHeight="1">
      <c r="B188" s="78"/>
      <c r="C188" s="126" t="s">
        <v>277</v>
      </c>
      <c r="D188" s="126" t="s">
        <v>128</v>
      </c>
      <c r="E188" s="127" t="s">
        <v>278</v>
      </c>
      <c r="F188" s="168" t="s">
        <v>279</v>
      </c>
      <c r="G188" s="169"/>
      <c r="H188" s="169"/>
      <c r="I188" s="169"/>
      <c r="J188" s="128" t="s">
        <v>267</v>
      </c>
      <c r="K188" s="129">
        <v>1</v>
      </c>
      <c r="L188" s="170"/>
      <c r="M188" s="169"/>
      <c r="N188" s="170">
        <f>ROUND($L$188*$K$188,2)</f>
        <v>0</v>
      </c>
      <c r="O188" s="169"/>
      <c r="P188" s="169"/>
      <c r="Q188" s="169"/>
      <c r="R188" s="79"/>
      <c r="T188" s="130"/>
      <c r="U188" s="26" t="s">
        <v>39</v>
      </c>
      <c r="V188" s="131">
        <v>0.352</v>
      </c>
      <c r="W188" s="131">
        <f>$V$188*$K$188</f>
        <v>0.352</v>
      </c>
      <c r="X188" s="131">
        <v>0.00011</v>
      </c>
      <c r="Y188" s="131">
        <f>$X$188*$K$188</f>
        <v>0.00011</v>
      </c>
      <c r="Z188" s="131">
        <v>0</v>
      </c>
      <c r="AA188" s="132">
        <f>$Z$188*$K$188</f>
        <v>0</v>
      </c>
      <c r="AR188" s="6" t="s">
        <v>257</v>
      </c>
      <c r="AT188" s="6" t="s">
        <v>128</v>
      </c>
      <c r="AU188" s="6" t="s">
        <v>90</v>
      </c>
      <c r="AY188" s="6" t="s">
        <v>127</v>
      </c>
      <c r="BE188" s="133">
        <f>IF($U$188="základní",$N$188,0)</f>
        <v>0</v>
      </c>
      <c r="BF188" s="133">
        <f>IF($U$188="snížená",$N$188,0)</f>
        <v>0</v>
      </c>
      <c r="BG188" s="133">
        <f>IF($U$188="zákl. přenesená",$N$188,0)</f>
        <v>0</v>
      </c>
      <c r="BH188" s="133">
        <f>IF($U$188="sníž. přenesená",$N$188,0)</f>
        <v>0</v>
      </c>
      <c r="BI188" s="133">
        <f>IF($U$188="nulová",$N$188,0)</f>
        <v>0</v>
      </c>
      <c r="BJ188" s="6" t="s">
        <v>18</v>
      </c>
      <c r="BK188" s="133">
        <f>ROUND($L$188*$K$188,2)</f>
        <v>0</v>
      </c>
      <c r="BL188" s="6" t="s">
        <v>257</v>
      </c>
      <c r="BM188" s="6" t="s">
        <v>280</v>
      </c>
    </row>
    <row r="189" spans="2:65" s="6" customFormat="1" ht="24" customHeight="1">
      <c r="B189" s="78"/>
      <c r="C189" s="126" t="s">
        <v>281</v>
      </c>
      <c r="D189" s="126" t="s">
        <v>128</v>
      </c>
      <c r="E189" s="127" t="s">
        <v>282</v>
      </c>
      <c r="F189" s="168" t="s">
        <v>283</v>
      </c>
      <c r="G189" s="169"/>
      <c r="H189" s="169"/>
      <c r="I189" s="169"/>
      <c r="J189" s="128" t="s">
        <v>284</v>
      </c>
      <c r="K189" s="129">
        <v>1</v>
      </c>
      <c r="L189" s="170"/>
      <c r="M189" s="169"/>
      <c r="N189" s="170">
        <f>ROUND($L$189*$K$189,2)</f>
        <v>0</v>
      </c>
      <c r="O189" s="169"/>
      <c r="P189" s="169"/>
      <c r="Q189" s="169"/>
      <c r="R189" s="79"/>
      <c r="T189" s="130"/>
      <c r="U189" s="26" t="s">
        <v>39</v>
      </c>
      <c r="V189" s="131">
        <v>7.43</v>
      </c>
      <c r="W189" s="131">
        <f>$V$189*$K$189</f>
        <v>7.43</v>
      </c>
      <c r="X189" s="131">
        <v>0</v>
      </c>
      <c r="Y189" s="131">
        <f>$X$189*$K$189</f>
        <v>0</v>
      </c>
      <c r="Z189" s="131">
        <v>0</v>
      </c>
      <c r="AA189" s="132">
        <f>$Z$189*$K$189</f>
        <v>0</v>
      </c>
      <c r="AR189" s="6" t="s">
        <v>257</v>
      </c>
      <c r="AT189" s="6" t="s">
        <v>128</v>
      </c>
      <c r="AU189" s="6" t="s">
        <v>90</v>
      </c>
      <c r="AY189" s="6" t="s">
        <v>127</v>
      </c>
      <c r="BE189" s="133">
        <f>IF($U$189="základní",$N$189,0)</f>
        <v>0</v>
      </c>
      <c r="BF189" s="133">
        <f>IF($U$189="snížená",$N$189,0)</f>
        <v>0</v>
      </c>
      <c r="BG189" s="133">
        <f>IF($U$189="zákl. přenesená",$N$189,0)</f>
        <v>0</v>
      </c>
      <c r="BH189" s="133">
        <f>IF($U$189="sníž. přenesená",$N$189,0)</f>
        <v>0</v>
      </c>
      <c r="BI189" s="133">
        <f>IF($U$189="nulová",$N$189,0)</f>
        <v>0</v>
      </c>
      <c r="BJ189" s="6" t="s">
        <v>18</v>
      </c>
      <c r="BK189" s="133">
        <f>ROUND($L$189*$K$189,2)</f>
        <v>0</v>
      </c>
      <c r="BL189" s="6" t="s">
        <v>257</v>
      </c>
      <c r="BM189" s="6" t="s">
        <v>285</v>
      </c>
    </row>
    <row r="190" spans="2:65" s="6" customFormat="1" ht="24" customHeight="1">
      <c r="B190" s="78"/>
      <c r="C190" s="126" t="s">
        <v>286</v>
      </c>
      <c r="D190" s="126" t="s">
        <v>128</v>
      </c>
      <c r="E190" s="127" t="s">
        <v>287</v>
      </c>
      <c r="F190" s="168" t="s">
        <v>288</v>
      </c>
      <c r="G190" s="169"/>
      <c r="H190" s="169"/>
      <c r="I190" s="169"/>
      <c r="J190" s="128" t="s">
        <v>232</v>
      </c>
      <c r="K190" s="129">
        <v>35</v>
      </c>
      <c r="L190" s="170"/>
      <c r="M190" s="169"/>
      <c r="N190" s="170">
        <f>ROUND($L$190*$K$190,2)</f>
        <v>0</v>
      </c>
      <c r="O190" s="169"/>
      <c r="P190" s="169"/>
      <c r="Q190" s="169"/>
      <c r="R190" s="79"/>
      <c r="T190" s="130"/>
      <c r="U190" s="26" t="s">
        <v>39</v>
      </c>
      <c r="V190" s="131">
        <v>0.051</v>
      </c>
      <c r="W190" s="131">
        <f>$V$190*$K$190</f>
        <v>1.785</v>
      </c>
      <c r="X190" s="131">
        <v>0</v>
      </c>
      <c r="Y190" s="131">
        <f>$X$190*$K$190</f>
        <v>0</v>
      </c>
      <c r="Z190" s="131">
        <v>0</v>
      </c>
      <c r="AA190" s="132">
        <f>$Z$190*$K$190</f>
        <v>0</v>
      </c>
      <c r="AR190" s="6" t="s">
        <v>257</v>
      </c>
      <c r="AT190" s="6" t="s">
        <v>128</v>
      </c>
      <c r="AU190" s="6" t="s">
        <v>90</v>
      </c>
      <c r="AY190" s="6" t="s">
        <v>127</v>
      </c>
      <c r="BE190" s="133">
        <f>IF($U$190="základní",$N$190,0)</f>
        <v>0</v>
      </c>
      <c r="BF190" s="133">
        <f>IF($U$190="snížená",$N$190,0)</f>
        <v>0</v>
      </c>
      <c r="BG190" s="133">
        <f>IF($U$190="zákl. přenesená",$N$190,0)</f>
        <v>0</v>
      </c>
      <c r="BH190" s="133">
        <f>IF($U$190="sníž. přenesená",$N$190,0)</f>
        <v>0</v>
      </c>
      <c r="BI190" s="133">
        <f>IF($U$190="nulová",$N$190,0)</f>
        <v>0</v>
      </c>
      <c r="BJ190" s="6" t="s">
        <v>18</v>
      </c>
      <c r="BK190" s="133">
        <f>ROUND($L$190*$K$190,2)</f>
        <v>0</v>
      </c>
      <c r="BL190" s="6" t="s">
        <v>257</v>
      </c>
      <c r="BM190" s="6" t="s">
        <v>289</v>
      </c>
    </row>
    <row r="191" spans="2:65" s="6" customFormat="1" ht="24" customHeight="1">
      <c r="B191" s="78"/>
      <c r="C191" s="126" t="s">
        <v>290</v>
      </c>
      <c r="D191" s="126" t="s">
        <v>128</v>
      </c>
      <c r="E191" s="127" t="s">
        <v>291</v>
      </c>
      <c r="F191" s="168" t="s">
        <v>292</v>
      </c>
      <c r="G191" s="169"/>
      <c r="H191" s="169"/>
      <c r="I191" s="169"/>
      <c r="J191" s="128" t="s">
        <v>293</v>
      </c>
      <c r="K191" s="129">
        <v>1</v>
      </c>
      <c r="L191" s="170"/>
      <c r="M191" s="169"/>
      <c r="N191" s="170">
        <f>ROUND($L$191*$K$191,2)</f>
        <v>0</v>
      </c>
      <c r="O191" s="169"/>
      <c r="P191" s="169"/>
      <c r="Q191" s="169"/>
      <c r="R191" s="79"/>
      <c r="T191" s="130"/>
      <c r="U191" s="26" t="s">
        <v>39</v>
      </c>
      <c r="V191" s="131">
        <v>8.781</v>
      </c>
      <c r="W191" s="131">
        <f>$V$191*$K$191</f>
        <v>8.781</v>
      </c>
      <c r="X191" s="131">
        <v>0.00016</v>
      </c>
      <c r="Y191" s="131">
        <f>$X$191*$K$191</f>
        <v>0.00016</v>
      </c>
      <c r="Z191" s="131">
        <v>0</v>
      </c>
      <c r="AA191" s="132">
        <f>$Z$191*$K$191</f>
        <v>0</v>
      </c>
      <c r="AR191" s="6" t="s">
        <v>257</v>
      </c>
      <c r="AT191" s="6" t="s">
        <v>128</v>
      </c>
      <c r="AU191" s="6" t="s">
        <v>90</v>
      </c>
      <c r="AY191" s="6" t="s">
        <v>127</v>
      </c>
      <c r="BE191" s="133">
        <f>IF($U$191="základní",$N$191,0)</f>
        <v>0</v>
      </c>
      <c r="BF191" s="133">
        <f>IF($U$191="snížená",$N$191,0)</f>
        <v>0</v>
      </c>
      <c r="BG191" s="133">
        <f>IF($U$191="zákl. přenesená",$N$191,0)</f>
        <v>0</v>
      </c>
      <c r="BH191" s="133">
        <f>IF($U$191="sníž. přenesená",$N$191,0)</f>
        <v>0</v>
      </c>
      <c r="BI191" s="133">
        <f>IF($U$191="nulová",$N$191,0)</f>
        <v>0</v>
      </c>
      <c r="BJ191" s="6" t="s">
        <v>18</v>
      </c>
      <c r="BK191" s="133">
        <f>ROUND($L$191*$K$191,2)</f>
        <v>0</v>
      </c>
      <c r="BL191" s="6" t="s">
        <v>257</v>
      </c>
      <c r="BM191" s="6" t="s">
        <v>294</v>
      </c>
    </row>
    <row r="192" spans="2:65" s="6" customFormat="1" ht="24" customHeight="1">
      <c r="B192" s="78"/>
      <c r="C192" s="126" t="s">
        <v>295</v>
      </c>
      <c r="D192" s="126" t="s">
        <v>128</v>
      </c>
      <c r="E192" s="127" t="s">
        <v>296</v>
      </c>
      <c r="F192" s="168" t="s">
        <v>297</v>
      </c>
      <c r="G192" s="169"/>
      <c r="H192" s="169"/>
      <c r="I192" s="169"/>
      <c r="J192" s="128" t="s">
        <v>293</v>
      </c>
      <c r="K192" s="129">
        <v>2</v>
      </c>
      <c r="L192" s="170"/>
      <c r="M192" s="169"/>
      <c r="N192" s="170">
        <f>ROUND($L$192*$K$192,2)</f>
        <v>0</v>
      </c>
      <c r="O192" s="169"/>
      <c r="P192" s="169"/>
      <c r="Q192" s="169"/>
      <c r="R192" s="79"/>
      <c r="T192" s="130"/>
      <c r="U192" s="26" t="s">
        <v>39</v>
      </c>
      <c r="V192" s="131">
        <v>1.486</v>
      </c>
      <c r="W192" s="131">
        <f>$V$192*$K$192</f>
        <v>2.972</v>
      </c>
      <c r="X192" s="131">
        <v>0.00031</v>
      </c>
      <c r="Y192" s="131">
        <f>$X$192*$K$192</f>
        <v>0.00062</v>
      </c>
      <c r="Z192" s="131">
        <v>0</v>
      </c>
      <c r="AA192" s="132">
        <f>$Z$192*$K$192</f>
        <v>0</v>
      </c>
      <c r="AR192" s="6" t="s">
        <v>257</v>
      </c>
      <c r="AT192" s="6" t="s">
        <v>128</v>
      </c>
      <c r="AU192" s="6" t="s">
        <v>90</v>
      </c>
      <c r="AY192" s="6" t="s">
        <v>127</v>
      </c>
      <c r="BE192" s="133">
        <f>IF($U$192="základní",$N$192,0)</f>
        <v>0</v>
      </c>
      <c r="BF192" s="133">
        <f>IF($U$192="snížená",$N$192,0)</f>
        <v>0</v>
      </c>
      <c r="BG192" s="133">
        <f>IF($U$192="zákl. přenesená",$N$192,0)</f>
        <v>0</v>
      </c>
      <c r="BH192" s="133">
        <f>IF($U$192="sníž. přenesená",$N$192,0)</f>
        <v>0</v>
      </c>
      <c r="BI192" s="133">
        <f>IF($U$192="nulová",$N$192,0)</f>
        <v>0</v>
      </c>
      <c r="BJ192" s="6" t="s">
        <v>18</v>
      </c>
      <c r="BK192" s="133">
        <f>ROUND($L$192*$K$192,2)</f>
        <v>0</v>
      </c>
      <c r="BL192" s="6" t="s">
        <v>257</v>
      </c>
      <c r="BM192" s="6" t="s">
        <v>298</v>
      </c>
    </row>
    <row r="193" spans="2:65" s="6" customFormat="1" ht="24" customHeight="1">
      <c r="B193" s="78"/>
      <c r="C193" s="151" t="s">
        <v>299</v>
      </c>
      <c r="D193" s="151" t="s">
        <v>207</v>
      </c>
      <c r="E193" s="152" t="s">
        <v>300</v>
      </c>
      <c r="F193" s="220" t="s">
        <v>301</v>
      </c>
      <c r="G193" s="221"/>
      <c r="H193" s="221"/>
      <c r="I193" s="221"/>
      <c r="J193" s="153" t="s">
        <v>302</v>
      </c>
      <c r="K193" s="154">
        <v>2</v>
      </c>
      <c r="L193" s="222"/>
      <c r="M193" s="221"/>
      <c r="N193" s="222">
        <f>ROUND($L$193*$K$193,2)</f>
        <v>0</v>
      </c>
      <c r="O193" s="169"/>
      <c r="P193" s="169"/>
      <c r="Q193" s="169"/>
      <c r="R193" s="79"/>
      <c r="T193" s="130"/>
      <c r="U193" s="26" t="s">
        <v>39</v>
      </c>
      <c r="V193" s="131">
        <v>0</v>
      </c>
      <c r="W193" s="131">
        <f>$V$193*$K$193</f>
        <v>0</v>
      </c>
      <c r="X193" s="131">
        <v>0</v>
      </c>
      <c r="Y193" s="131">
        <f>$X$193*$K$193</f>
        <v>0</v>
      </c>
      <c r="Z193" s="131">
        <v>0</v>
      </c>
      <c r="AA193" s="132">
        <f>$Z$193*$K$193</f>
        <v>0</v>
      </c>
      <c r="AR193" s="6" t="s">
        <v>262</v>
      </c>
      <c r="AT193" s="6" t="s">
        <v>207</v>
      </c>
      <c r="AU193" s="6" t="s">
        <v>90</v>
      </c>
      <c r="AY193" s="6" t="s">
        <v>127</v>
      </c>
      <c r="BE193" s="133">
        <f>IF($U$193="základní",$N$193,0)</f>
        <v>0</v>
      </c>
      <c r="BF193" s="133">
        <f>IF($U$193="snížená",$N$193,0)</f>
        <v>0</v>
      </c>
      <c r="BG193" s="133">
        <f>IF($U$193="zákl. přenesená",$N$193,0)</f>
        <v>0</v>
      </c>
      <c r="BH193" s="133">
        <f>IF($U$193="sníž. přenesená",$N$193,0)</f>
        <v>0</v>
      </c>
      <c r="BI193" s="133">
        <f>IF($U$193="nulová",$N$193,0)</f>
        <v>0</v>
      </c>
      <c r="BJ193" s="6" t="s">
        <v>18</v>
      </c>
      <c r="BK193" s="133">
        <f>ROUND($L$193*$K$193,2)</f>
        <v>0</v>
      </c>
      <c r="BL193" s="6" t="s">
        <v>262</v>
      </c>
      <c r="BM193" s="6" t="s">
        <v>303</v>
      </c>
    </row>
    <row r="194" spans="2:65" s="6" customFormat="1" ht="24" customHeight="1">
      <c r="B194" s="78"/>
      <c r="C194" s="126" t="s">
        <v>304</v>
      </c>
      <c r="D194" s="126" t="s">
        <v>128</v>
      </c>
      <c r="E194" s="127" t="s">
        <v>305</v>
      </c>
      <c r="F194" s="168" t="s">
        <v>306</v>
      </c>
      <c r="G194" s="169"/>
      <c r="H194" s="169"/>
      <c r="I194" s="169"/>
      <c r="J194" s="128" t="s">
        <v>293</v>
      </c>
      <c r="K194" s="129">
        <v>2</v>
      </c>
      <c r="L194" s="170"/>
      <c r="M194" s="169"/>
      <c r="N194" s="170">
        <f>ROUND($L$194*$K$194,2)</f>
        <v>0</v>
      </c>
      <c r="O194" s="169"/>
      <c r="P194" s="169"/>
      <c r="Q194" s="169"/>
      <c r="R194" s="79"/>
      <c r="T194" s="130"/>
      <c r="U194" s="26" t="s">
        <v>39</v>
      </c>
      <c r="V194" s="131">
        <v>3.599</v>
      </c>
      <c r="W194" s="131">
        <f>$V$194*$K$194</f>
        <v>7.198</v>
      </c>
      <c r="X194" s="131">
        <v>0.00039</v>
      </c>
      <c r="Y194" s="131">
        <f>$X$194*$K$194</f>
        <v>0.00078</v>
      </c>
      <c r="Z194" s="131">
        <v>0</v>
      </c>
      <c r="AA194" s="132">
        <f>$Z$194*$K$194</f>
        <v>0</v>
      </c>
      <c r="AR194" s="6" t="s">
        <v>257</v>
      </c>
      <c r="AT194" s="6" t="s">
        <v>128</v>
      </c>
      <c r="AU194" s="6" t="s">
        <v>90</v>
      </c>
      <c r="AY194" s="6" t="s">
        <v>127</v>
      </c>
      <c r="BE194" s="133">
        <f>IF($U$194="základní",$N$194,0)</f>
        <v>0</v>
      </c>
      <c r="BF194" s="133">
        <f>IF($U$194="snížená",$N$194,0)</f>
        <v>0</v>
      </c>
      <c r="BG194" s="133">
        <f>IF($U$194="zákl. přenesená",$N$194,0)</f>
        <v>0</v>
      </c>
      <c r="BH194" s="133">
        <f>IF($U$194="sníž. přenesená",$N$194,0)</f>
        <v>0</v>
      </c>
      <c r="BI194" s="133">
        <f>IF($U$194="nulová",$N$194,0)</f>
        <v>0</v>
      </c>
      <c r="BJ194" s="6" t="s">
        <v>18</v>
      </c>
      <c r="BK194" s="133">
        <f>ROUND($L$194*$K$194,2)</f>
        <v>0</v>
      </c>
      <c r="BL194" s="6" t="s">
        <v>257</v>
      </c>
      <c r="BM194" s="6" t="s">
        <v>307</v>
      </c>
    </row>
    <row r="195" spans="2:65" s="6" customFormat="1" ht="24" customHeight="1">
      <c r="B195" s="78"/>
      <c r="C195" s="151" t="s">
        <v>308</v>
      </c>
      <c r="D195" s="151" t="s">
        <v>207</v>
      </c>
      <c r="E195" s="152" t="s">
        <v>309</v>
      </c>
      <c r="F195" s="220" t="s">
        <v>310</v>
      </c>
      <c r="G195" s="221"/>
      <c r="H195" s="221"/>
      <c r="I195" s="221"/>
      <c r="J195" s="153" t="s">
        <v>232</v>
      </c>
      <c r="K195" s="154">
        <v>1</v>
      </c>
      <c r="L195" s="222"/>
      <c r="M195" s="221"/>
      <c r="N195" s="222">
        <f>ROUND($L$195*$K$195,2)</f>
        <v>0</v>
      </c>
      <c r="O195" s="169"/>
      <c r="P195" s="169"/>
      <c r="Q195" s="169"/>
      <c r="R195" s="79"/>
      <c r="T195" s="130"/>
      <c r="U195" s="26" t="s">
        <v>39</v>
      </c>
      <c r="V195" s="131">
        <v>0</v>
      </c>
      <c r="W195" s="131">
        <f>$V$195*$K$195</f>
        <v>0</v>
      </c>
      <c r="X195" s="131">
        <v>0</v>
      </c>
      <c r="Y195" s="131">
        <f>$X$195*$K$195</f>
        <v>0</v>
      </c>
      <c r="Z195" s="131">
        <v>0</v>
      </c>
      <c r="AA195" s="132">
        <f>$Z$195*$K$195</f>
        <v>0</v>
      </c>
      <c r="AR195" s="6" t="s">
        <v>262</v>
      </c>
      <c r="AT195" s="6" t="s">
        <v>207</v>
      </c>
      <c r="AU195" s="6" t="s">
        <v>90</v>
      </c>
      <c r="AY195" s="6" t="s">
        <v>127</v>
      </c>
      <c r="BE195" s="133">
        <f>IF($U$195="základní",$N$195,0)</f>
        <v>0</v>
      </c>
      <c r="BF195" s="133">
        <f>IF($U$195="snížená",$N$195,0)</f>
        <v>0</v>
      </c>
      <c r="BG195" s="133">
        <f>IF($U$195="zákl. přenesená",$N$195,0)</f>
        <v>0</v>
      </c>
      <c r="BH195" s="133">
        <f>IF($U$195="sníž. přenesená",$N$195,0)</f>
        <v>0</v>
      </c>
      <c r="BI195" s="133">
        <f>IF($U$195="nulová",$N$195,0)</f>
        <v>0</v>
      </c>
      <c r="BJ195" s="6" t="s">
        <v>18</v>
      </c>
      <c r="BK195" s="133">
        <f>ROUND($L$195*$K$195,2)</f>
        <v>0</v>
      </c>
      <c r="BL195" s="6" t="s">
        <v>262</v>
      </c>
      <c r="BM195" s="6" t="s">
        <v>311</v>
      </c>
    </row>
    <row r="196" spans="2:65" s="6" customFormat="1" ht="24" customHeight="1">
      <c r="B196" s="78"/>
      <c r="C196" s="151" t="s">
        <v>312</v>
      </c>
      <c r="D196" s="151" t="s">
        <v>207</v>
      </c>
      <c r="E196" s="152" t="s">
        <v>313</v>
      </c>
      <c r="F196" s="220" t="s">
        <v>314</v>
      </c>
      <c r="G196" s="221"/>
      <c r="H196" s="221"/>
      <c r="I196" s="221"/>
      <c r="J196" s="153" t="s">
        <v>302</v>
      </c>
      <c r="K196" s="154">
        <v>1</v>
      </c>
      <c r="L196" s="222"/>
      <c r="M196" s="221"/>
      <c r="N196" s="222">
        <f>ROUND($L$196*$K$196,2)</f>
        <v>0</v>
      </c>
      <c r="O196" s="169"/>
      <c r="P196" s="169"/>
      <c r="Q196" s="169"/>
      <c r="R196" s="79"/>
      <c r="T196" s="130"/>
      <c r="U196" s="26" t="s">
        <v>39</v>
      </c>
      <c r="V196" s="131">
        <v>0</v>
      </c>
      <c r="W196" s="131">
        <f>$V$196*$K$196</f>
        <v>0</v>
      </c>
      <c r="X196" s="131">
        <v>0</v>
      </c>
      <c r="Y196" s="131">
        <f>$X$196*$K$196</f>
        <v>0</v>
      </c>
      <c r="Z196" s="131">
        <v>0</v>
      </c>
      <c r="AA196" s="132">
        <f>$Z$196*$K$196</f>
        <v>0</v>
      </c>
      <c r="AR196" s="6" t="s">
        <v>262</v>
      </c>
      <c r="AT196" s="6" t="s">
        <v>207</v>
      </c>
      <c r="AU196" s="6" t="s">
        <v>90</v>
      </c>
      <c r="AY196" s="6" t="s">
        <v>127</v>
      </c>
      <c r="BE196" s="133">
        <f>IF($U$196="základní",$N$196,0)</f>
        <v>0</v>
      </c>
      <c r="BF196" s="133">
        <f>IF($U$196="snížená",$N$196,0)</f>
        <v>0</v>
      </c>
      <c r="BG196" s="133">
        <f>IF($U$196="zákl. přenesená",$N$196,0)</f>
        <v>0</v>
      </c>
      <c r="BH196" s="133">
        <f>IF($U$196="sníž. přenesená",$N$196,0)</f>
        <v>0</v>
      </c>
      <c r="BI196" s="133">
        <f>IF($U$196="nulová",$N$196,0)</f>
        <v>0</v>
      </c>
      <c r="BJ196" s="6" t="s">
        <v>18</v>
      </c>
      <c r="BK196" s="133">
        <f>ROUND($L$196*$K$196,2)</f>
        <v>0</v>
      </c>
      <c r="BL196" s="6" t="s">
        <v>262</v>
      </c>
      <c r="BM196" s="6" t="s">
        <v>315</v>
      </c>
    </row>
    <row r="197" spans="2:65" s="6" customFormat="1" ht="24" customHeight="1">
      <c r="B197" s="78"/>
      <c r="C197" s="126" t="s">
        <v>316</v>
      </c>
      <c r="D197" s="126" t="s">
        <v>128</v>
      </c>
      <c r="E197" s="127" t="s">
        <v>317</v>
      </c>
      <c r="F197" s="168" t="s">
        <v>318</v>
      </c>
      <c r="G197" s="169"/>
      <c r="H197" s="169"/>
      <c r="I197" s="169"/>
      <c r="J197" s="128" t="s">
        <v>232</v>
      </c>
      <c r="K197" s="129">
        <v>34.5</v>
      </c>
      <c r="L197" s="170"/>
      <c r="M197" s="169"/>
      <c r="N197" s="170">
        <f>ROUND($L$197*$K$197,2)</f>
        <v>0</v>
      </c>
      <c r="O197" s="169"/>
      <c r="P197" s="169"/>
      <c r="Q197" s="169"/>
      <c r="R197" s="79"/>
      <c r="T197" s="130"/>
      <c r="U197" s="26" t="s">
        <v>39</v>
      </c>
      <c r="V197" s="131">
        <v>0.225</v>
      </c>
      <c r="W197" s="131">
        <f>$V$197*$K$197</f>
        <v>7.7625</v>
      </c>
      <c r="X197" s="131">
        <v>0</v>
      </c>
      <c r="Y197" s="131">
        <f>$X$197*$K$197</f>
        <v>0</v>
      </c>
      <c r="Z197" s="131">
        <v>0</v>
      </c>
      <c r="AA197" s="132">
        <f>$Z$197*$K$197</f>
        <v>0</v>
      </c>
      <c r="AR197" s="6" t="s">
        <v>257</v>
      </c>
      <c r="AT197" s="6" t="s">
        <v>128</v>
      </c>
      <c r="AU197" s="6" t="s">
        <v>90</v>
      </c>
      <c r="AY197" s="6" t="s">
        <v>127</v>
      </c>
      <c r="BE197" s="133">
        <f>IF($U$197="základní",$N$197,0)</f>
        <v>0</v>
      </c>
      <c r="BF197" s="133">
        <f>IF($U$197="snížená",$N$197,0)</f>
        <v>0</v>
      </c>
      <c r="BG197" s="133">
        <f>IF($U$197="zákl. přenesená",$N$197,0)</f>
        <v>0</v>
      </c>
      <c r="BH197" s="133">
        <f>IF($U$197="sníž. přenesená",$N$197,0)</f>
        <v>0</v>
      </c>
      <c r="BI197" s="133">
        <f>IF($U$197="nulová",$N$197,0)</f>
        <v>0</v>
      </c>
      <c r="BJ197" s="6" t="s">
        <v>18</v>
      </c>
      <c r="BK197" s="133">
        <f>ROUND($L$197*$K$197,2)</f>
        <v>0</v>
      </c>
      <c r="BL197" s="6" t="s">
        <v>257</v>
      </c>
      <c r="BM197" s="6" t="s">
        <v>319</v>
      </c>
    </row>
    <row r="198" spans="2:65" s="6" customFormat="1" ht="24" customHeight="1">
      <c r="B198" s="78"/>
      <c r="C198" s="151" t="s">
        <v>320</v>
      </c>
      <c r="D198" s="151" t="s">
        <v>207</v>
      </c>
      <c r="E198" s="152" t="s">
        <v>321</v>
      </c>
      <c r="F198" s="220" t="s">
        <v>322</v>
      </c>
      <c r="G198" s="221"/>
      <c r="H198" s="221"/>
      <c r="I198" s="221"/>
      <c r="J198" s="153" t="s">
        <v>232</v>
      </c>
      <c r="K198" s="154">
        <v>36.23</v>
      </c>
      <c r="L198" s="222"/>
      <c r="M198" s="221"/>
      <c r="N198" s="222">
        <f>ROUND($L$198*$K$198,2)</f>
        <v>0</v>
      </c>
      <c r="O198" s="169"/>
      <c r="P198" s="169"/>
      <c r="Q198" s="169"/>
      <c r="R198" s="79"/>
      <c r="T198" s="130"/>
      <c r="U198" s="26" t="s">
        <v>39</v>
      </c>
      <c r="V198" s="131">
        <v>0</v>
      </c>
      <c r="W198" s="131">
        <f>$V$198*$K$198</f>
        <v>0</v>
      </c>
      <c r="X198" s="131">
        <v>0</v>
      </c>
      <c r="Y198" s="131">
        <f>$X$198*$K$198</f>
        <v>0</v>
      </c>
      <c r="Z198" s="131">
        <v>0</v>
      </c>
      <c r="AA198" s="132">
        <f>$Z$198*$K$198</f>
        <v>0</v>
      </c>
      <c r="AR198" s="6" t="s">
        <v>262</v>
      </c>
      <c r="AT198" s="6" t="s">
        <v>207</v>
      </c>
      <c r="AU198" s="6" t="s">
        <v>90</v>
      </c>
      <c r="AY198" s="6" t="s">
        <v>127</v>
      </c>
      <c r="BE198" s="133">
        <f>IF($U$198="základní",$N$198,0)</f>
        <v>0</v>
      </c>
      <c r="BF198" s="133">
        <f>IF($U$198="snížená",$N$198,0)</f>
        <v>0</v>
      </c>
      <c r="BG198" s="133">
        <f>IF($U$198="zákl. přenesená",$N$198,0)</f>
        <v>0</v>
      </c>
      <c r="BH198" s="133">
        <f>IF($U$198="sníž. přenesená",$N$198,0)</f>
        <v>0</v>
      </c>
      <c r="BI198" s="133">
        <f>IF($U$198="nulová",$N$198,0)</f>
        <v>0</v>
      </c>
      <c r="BJ198" s="6" t="s">
        <v>18</v>
      </c>
      <c r="BK198" s="133">
        <f>ROUND($L$198*$K$198,2)</f>
        <v>0</v>
      </c>
      <c r="BL198" s="6" t="s">
        <v>262</v>
      </c>
      <c r="BM198" s="6" t="s">
        <v>323</v>
      </c>
    </row>
    <row r="199" spans="2:65" s="6" customFormat="1" ht="13.5" customHeight="1">
      <c r="B199" s="78"/>
      <c r="C199" s="151" t="s">
        <v>324</v>
      </c>
      <c r="D199" s="151" t="s">
        <v>207</v>
      </c>
      <c r="E199" s="152" t="s">
        <v>325</v>
      </c>
      <c r="F199" s="220" t="s">
        <v>326</v>
      </c>
      <c r="G199" s="221"/>
      <c r="H199" s="221"/>
      <c r="I199" s="221"/>
      <c r="J199" s="153" t="s">
        <v>302</v>
      </c>
      <c r="K199" s="154">
        <v>6</v>
      </c>
      <c r="L199" s="222"/>
      <c r="M199" s="221"/>
      <c r="N199" s="222">
        <f>ROUND($L$199*$K$199,2)</f>
        <v>0</v>
      </c>
      <c r="O199" s="169"/>
      <c r="P199" s="169"/>
      <c r="Q199" s="169"/>
      <c r="R199" s="79"/>
      <c r="T199" s="130"/>
      <c r="U199" s="26" t="s">
        <v>39</v>
      </c>
      <c r="V199" s="131">
        <v>0</v>
      </c>
      <c r="W199" s="131">
        <f>$V$199*$K$199</f>
        <v>0</v>
      </c>
      <c r="X199" s="131">
        <v>0</v>
      </c>
      <c r="Y199" s="131">
        <f>$X$199*$K$199</f>
        <v>0</v>
      </c>
      <c r="Z199" s="131">
        <v>0</v>
      </c>
      <c r="AA199" s="132">
        <f>$Z$199*$K$199</f>
        <v>0</v>
      </c>
      <c r="AR199" s="6" t="s">
        <v>262</v>
      </c>
      <c r="AT199" s="6" t="s">
        <v>207</v>
      </c>
      <c r="AU199" s="6" t="s">
        <v>90</v>
      </c>
      <c r="AY199" s="6" t="s">
        <v>127</v>
      </c>
      <c r="BE199" s="133">
        <f>IF($U$199="základní",$N$199,0)</f>
        <v>0</v>
      </c>
      <c r="BF199" s="133">
        <f>IF($U$199="snížená",$N$199,0)</f>
        <v>0</v>
      </c>
      <c r="BG199" s="133">
        <f>IF($U$199="zákl. přenesená",$N$199,0)</f>
        <v>0</v>
      </c>
      <c r="BH199" s="133">
        <f>IF($U$199="sníž. přenesená",$N$199,0)</f>
        <v>0</v>
      </c>
      <c r="BI199" s="133">
        <f>IF($U$199="nulová",$N$199,0)</f>
        <v>0</v>
      </c>
      <c r="BJ199" s="6" t="s">
        <v>18</v>
      </c>
      <c r="BK199" s="133">
        <f>ROUND($L$199*$K$199,2)</f>
        <v>0</v>
      </c>
      <c r="BL199" s="6" t="s">
        <v>262</v>
      </c>
      <c r="BM199" s="6" t="s">
        <v>327</v>
      </c>
    </row>
    <row r="200" spans="2:65" s="6" customFormat="1" ht="24" customHeight="1">
      <c r="B200" s="78"/>
      <c r="C200" s="126" t="s">
        <v>328</v>
      </c>
      <c r="D200" s="126" t="s">
        <v>128</v>
      </c>
      <c r="E200" s="127" t="s">
        <v>329</v>
      </c>
      <c r="F200" s="168" t="s">
        <v>330</v>
      </c>
      <c r="G200" s="169"/>
      <c r="H200" s="169"/>
      <c r="I200" s="169"/>
      <c r="J200" s="128" t="s">
        <v>293</v>
      </c>
      <c r="K200" s="129">
        <v>3</v>
      </c>
      <c r="L200" s="170"/>
      <c r="M200" s="169"/>
      <c r="N200" s="170">
        <f>ROUND($L$200*$K$200,2)</f>
        <v>0</v>
      </c>
      <c r="O200" s="169"/>
      <c r="P200" s="169"/>
      <c r="Q200" s="169"/>
      <c r="R200" s="79"/>
      <c r="T200" s="130"/>
      <c r="U200" s="26" t="s">
        <v>39</v>
      </c>
      <c r="V200" s="131">
        <v>0.7</v>
      </c>
      <c r="W200" s="131">
        <f>$V$200*$K$200</f>
        <v>2.0999999999999996</v>
      </c>
      <c r="X200" s="131">
        <v>0</v>
      </c>
      <c r="Y200" s="131">
        <f>$X$200*$K$200</f>
        <v>0</v>
      </c>
      <c r="Z200" s="131">
        <v>0</v>
      </c>
      <c r="AA200" s="132">
        <f>$Z$200*$K$200</f>
        <v>0</v>
      </c>
      <c r="AR200" s="6" t="s">
        <v>257</v>
      </c>
      <c r="AT200" s="6" t="s">
        <v>128</v>
      </c>
      <c r="AU200" s="6" t="s">
        <v>90</v>
      </c>
      <c r="AY200" s="6" t="s">
        <v>127</v>
      </c>
      <c r="BE200" s="133">
        <f>IF($U$200="základní",$N$200,0)</f>
        <v>0</v>
      </c>
      <c r="BF200" s="133">
        <f>IF($U$200="snížená",$N$200,0)</f>
        <v>0</v>
      </c>
      <c r="BG200" s="133">
        <f>IF($U$200="zákl. přenesená",$N$200,0)</f>
        <v>0</v>
      </c>
      <c r="BH200" s="133">
        <f>IF($U$200="sníž. přenesená",$N$200,0)</f>
        <v>0</v>
      </c>
      <c r="BI200" s="133">
        <f>IF($U$200="nulová",$N$200,0)</f>
        <v>0</v>
      </c>
      <c r="BJ200" s="6" t="s">
        <v>18</v>
      </c>
      <c r="BK200" s="133">
        <f>ROUND($L$200*$K$200,2)</f>
        <v>0</v>
      </c>
      <c r="BL200" s="6" t="s">
        <v>257</v>
      </c>
      <c r="BM200" s="6" t="s">
        <v>331</v>
      </c>
    </row>
    <row r="201" spans="2:65" s="6" customFormat="1" ht="13.5" customHeight="1">
      <c r="B201" s="78"/>
      <c r="C201" s="151" t="s">
        <v>332</v>
      </c>
      <c r="D201" s="151" t="s">
        <v>207</v>
      </c>
      <c r="E201" s="152" t="s">
        <v>333</v>
      </c>
      <c r="F201" s="220" t="s">
        <v>334</v>
      </c>
      <c r="G201" s="221"/>
      <c r="H201" s="221"/>
      <c r="I201" s="221"/>
      <c r="J201" s="153" t="s">
        <v>302</v>
      </c>
      <c r="K201" s="154">
        <v>1</v>
      </c>
      <c r="L201" s="222"/>
      <c r="M201" s="221"/>
      <c r="N201" s="222">
        <f>ROUND($L$201*$K$201,2)</f>
        <v>0</v>
      </c>
      <c r="O201" s="169"/>
      <c r="P201" s="169"/>
      <c r="Q201" s="169"/>
      <c r="R201" s="79"/>
      <c r="T201" s="130"/>
      <c r="U201" s="26" t="s">
        <v>39</v>
      </c>
      <c r="V201" s="131">
        <v>0</v>
      </c>
      <c r="W201" s="131">
        <f>$V$201*$K$201</f>
        <v>0</v>
      </c>
      <c r="X201" s="131">
        <v>0</v>
      </c>
      <c r="Y201" s="131">
        <f>$X$201*$K$201</f>
        <v>0</v>
      </c>
      <c r="Z201" s="131">
        <v>0</v>
      </c>
      <c r="AA201" s="132">
        <f>$Z$201*$K$201</f>
        <v>0</v>
      </c>
      <c r="AR201" s="6" t="s">
        <v>262</v>
      </c>
      <c r="AT201" s="6" t="s">
        <v>207</v>
      </c>
      <c r="AU201" s="6" t="s">
        <v>90</v>
      </c>
      <c r="AY201" s="6" t="s">
        <v>127</v>
      </c>
      <c r="BE201" s="133">
        <f>IF($U$201="základní",$N$201,0)</f>
        <v>0</v>
      </c>
      <c r="BF201" s="133">
        <f>IF($U$201="snížená",$N$201,0)</f>
        <v>0</v>
      </c>
      <c r="BG201" s="133">
        <f>IF($U$201="zákl. přenesená",$N$201,0)</f>
        <v>0</v>
      </c>
      <c r="BH201" s="133">
        <f>IF($U$201="sníž. přenesená",$N$201,0)</f>
        <v>0</v>
      </c>
      <c r="BI201" s="133">
        <f>IF($U$201="nulová",$N$201,0)</f>
        <v>0</v>
      </c>
      <c r="BJ201" s="6" t="s">
        <v>18</v>
      </c>
      <c r="BK201" s="133">
        <f>ROUND($L$201*$K$201,2)</f>
        <v>0</v>
      </c>
      <c r="BL201" s="6" t="s">
        <v>262</v>
      </c>
      <c r="BM201" s="6" t="s">
        <v>335</v>
      </c>
    </row>
    <row r="202" spans="2:65" s="6" customFormat="1" ht="13.5" customHeight="1">
      <c r="B202" s="78"/>
      <c r="C202" s="151" t="s">
        <v>336</v>
      </c>
      <c r="D202" s="151" t="s">
        <v>207</v>
      </c>
      <c r="E202" s="152" t="s">
        <v>337</v>
      </c>
      <c r="F202" s="220" t="s">
        <v>338</v>
      </c>
      <c r="G202" s="221"/>
      <c r="H202" s="221"/>
      <c r="I202" s="221"/>
      <c r="J202" s="153" t="s">
        <v>302</v>
      </c>
      <c r="K202" s="154">
        <v>1</v>
      </c>
      <c r="L202" s="222"/>
      <c r="M202" s="221"/>
      <c r="N202" s="222">
        <f>ROUND($L$202*$K$202,2)</f>
        <v>0</v>
      </c>
      <c r="O202" s="169"/>
      <c r="P202" s="169"/>
      <c r="Q202" s="169"/>
      <c r="R202" s="79"/>
      <c r="T202" s="130"/>
      <c r="U202" s="26" t="s">
        <v>39</v>
      </c>
      <c r="V202" s="131">
        <v>0</v>
      </c>
      <c r="W202" s="131">
        <f>$V$202*$K$202</f>
        <v>0</v>
      </c>
      <c r="X202" s="131">
        <v>0</v>
      </c>
      <c r="Y202" s="131">
        <f>$X$202*$K$202</f>
        <v>0</v>
      </c>
      <c r="Z202" s="131">
        <v>0</v>
      </c>
      <c r="AA202" s="132">
        <f>$Z$202*$K$202</f>
        <v>0</v>
      </c>
      <c r="AR202" s="6" t="s">
        <v>262</v>
      </c>
      <c r="AT202" s="6" t="s">
        <v>207</v>
      </c>
      <c r="AU202" s="6" t="s">
        <v>90</v>
      </c>
      <c r="AY202" s="6" t="s">
        <v>127</v>
      </c>
      <c r="BE202" s="133">
        <f>IF($U$202="základní",$N$202,0)</f>
        <v>0</v>
      </c>
      <c r="BF202" s="133">
        <f>IF($U$202="snížená",$N$202,0)</f>
        <v>0</v>
      </c>
      <c r="BG202" s="133">
        <f>IF($U$202="zákl. přenesená",$N$202,0)</f>
        <v>0</v>
      </c>
      <c r="BH202" s="133">
        <f>IF($U$202="sníž. přenesená",$N$202,0)</f>
        <v>0</v>
      </c>
      <c r="BI202" s="133">
        <f>IF($U$202="nulová",$N$202,0)</f>
        <v>0</v>
      </c>
      <c r="BJ202" s="6" t="s">
        <v>18</v>
      </c>
      <c r="BK202" s="133">
        <f>ROUND($L$202*$K$202,2)</f>
        <v>0</v>
      </c>
      <c r="BL202" s="6" t="s">
        <v>262</v>
      </c>
      <c r="BM202" s="6" t="s">
        <v>339</v>
      </c>
    </row>
    <row r="203" spans="2:65" s="6" customFormat="1" ht="13.5" customHeight="1">
      <c r="B203" s="78"/>
      <c r="C203" s="151" t="s">
        <v>340</v>
      </c>
      <c r="D203" s="151" t="s">
        <v>207</v>
      </c>
      <c r="E203" s="152" t="s">
        <v>341</v>
      </c>
      <c r="F203" s="220" t="s">
        <v>342</v>
      </c>
      <c r="G203" s="221"/>
      <c r="H203" s="221"/>
      <c r="I203" s="221"/>
      <c r="J203" s="153" t="s">
        <v>302</v>
      </c>
      <c r="K203" s="154">
        <v>1</v>
      </c>
      <c r="L203" s="222"/>
      <c r="M203" s="221"/>
      <c r="N203" s="222">
        <f>ROUND($L$203*$K$203,2)</f>
        <v>0</v>
      </c>
      <c r="O203" s="169"/>
      <c r="P203" s="169"/>
      <c r="Q203" s="169"/>
      <c r="R203" s="79"/>
      <c r="T203" s="130"/>
      <c r="U203" s="26" t="s">
        <v>39</v>
      </c>
      <c r="V203" s="131">
        <v>0</v>
      </c>
      <c r="W203" s="131">
        <f>$V$203*$K$203</f>
        <v>0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262</v>
      </c>
      <c r="AT203" s="6" t="s">
        <v>207</v>
      </c>
      <c r="AU203" s="6" t="s">
        <v>90</v>
      </c>
      <c r="AY203" s="6" t="s">
        <v>127</v>
      </c>
      <c r="BE203" s="133">
        <f>IF($U$203="základní",$N$203,0)</f>
        <v>0</v>
      </c>
      <c r="BF203" s="133">
        <f>IF($U$203="snížená",$N$203,0)</f>
        <v>0</v>
      </c>
      <c r="BG203" s="133">
        <f>IF($U$203="zákl. přenesená",$N$203,0)</f>
        <v>0</v>
      </c>
      <c r="BH203" s="133">
        <f>IF($U$203="sníž. přenesená",$N$203,0)</f>
        <v>0</v>
      </c>
      <c r="BI203" s="133">
        <f>IF($U$203="nulová",$N$203,0)</f>
        <v>0</v>
      </c>
      <c r="BJ203" s="6" t="s">
        <v>18</v>
      </c>
      <c r="BK203" s="133">
        <f>ROUND($L$203*$K$203,2)</f>
        <v>0</v>
      </c>
      <c r="BL203" s="6" t="s">
        <v>262</v>
      </c>
      <c r="BM203" s="6" t="s">
        <v>343</v>
      </c>
    </row>
    <row r="204" spans="2:65" s="6" customFormat="1" ht="24" customHeight="1">
      <c r="B204" s="78"/>
      <c r="C204" s="126" t="s">
        <v>344</v>
      </c>
      <c r="D204" s="126" t="s">
        <v>128</v>
      </c>
      <c r="E204" s="127" t="s">
        <v>345</v>
      </c>
      <c r="F204" s="168" t="s">
        <v>346</v>
      </c>
      <c r="G204" s="169"/>
      <c r="H204" s="169"/>
      <c r="I204" s="169"/>
      <c r="J204" s="128" t="s">
        <v>131</v>
      </c>
      <c r="K204" s="129">
        <v>0.5</v>
      </c>
      <c r="L204" s="170"/>
      <c r="M204" s="169"/>
      <c r="N204" s="170">
        <f>ROUND($L$204*$K$204,2)</f>
        <v>0</v>
      </c>
      <c r="O204" s="169"/>
      <c r="P204" s="169"/>
      <c r="Q204" s="169"/>
      <c r="R204" s="79"/>
      <c r="T204" s="130"/>
      <c r="U204" s="26" t="s">
        <v>39</v>
      </c>
      <c r="V204" s="131">
        <v>0.665</v>
      </c>
      <c r="W204" s="131">
        <f>$V$204*$K$204</f>
        <v>0.3325</v>
      </c>
      <c r="X204" s="131">
        <v>0</v>
      </c>
      <c r="Y204" s="131">
        <f>$X$204*$K$204</f>
        <v>0</v>
      </c>
      <c r="Z204" s="131">
        <v>0</v>
      </c>
      <c r="AA204" s="132">
        <f>$Z$204*$K$204</f>
        <v>0</v>
      </c>
      <c r="AR204" s="6" t="s">
        <v>257</v>
      </c>
      <c r="AT204" s="6" t="s">
        <v>128</v>
      </c>
      <c r="AU204" s="6" t="s">
        <v>90</v>
      </c>
      <c r="AY204" s="6" t="s">
        <v>127</v>
      </c>
      <c r="BE204" s="133">
        <f>IF($U$204="základní",$N$204,0)</f>
        <v>0</v>
      </c>
      <c r="BF204" s="133">
        <f>IF($U$204="snížená",$N$204,0)</f>
        <v>0</v>
      </c>
      <c r="BG204" s="133">
        <f>IF($U$204="zákl. přenesená",$N$204,0)</f>
        <v>0</v>
      </c>
      <c r="BH204" s="133">
        <f>IF($U$204="sníž. přenesená",$N$204,0)</f>
        <v>0</v>
      </c>
      <c r="BI204" s="133">
        <f>IF($U$204="nulová",$N$204,0)</f>
        <v>0</v>
      </c>
      <c r="BJ204" s="6" t="s">
        <v>18</v>
      </c>
      <c r="BK204" s="133">
        <f>ROUND($L$204*$K$204,2)</f>
        <v>0</v>
      </c>
      <c r="BL204" s="6" t="s">
        <v>257</v>
      </c>
      <c r="BM204" s="6" t="s">
        <v>347</v>
      </c>
    </row>
    <row r="205" spans="2:65" s="6" customFormat="1" ht="13.5" customHeight="1">
      <c r="B205" s="78"/>
      <c r="C205" s="151" t="s">
        <v>348</v>
      </c>
      <c r="D205" s="151" t="s">
        <v>207</v>
      </c>
      <c r="E205" s="152" t="s">
        <v>349</v>
      </c>
      <c r="F205" s="220" t="s">
        <v>350</v>
      </c>
      <c r="G205" s="221"/>
      <c r="H205" s="221"/>
      <c r="I205" s="221"/>
      <c r="J205" s="153" t="s">
        <v>302</v>
      </c>
      <c r="K205" s="154">
        <v>4</v>
      </c>
      <c r="L205" s="222"/>
      <c r="M205" s="221"/>
      <c r="N205" s="222">
        <f>ROUND($L$205*$K$205,2)</f>
        <v>0</v>
      </c>
      <c r="O205" s="169"/>
      <c r="P205" s="169"/>
      <c r="Q205" s="169"/>
      <c r="R205" s="79"/>
      <c r="T205" s="130"/>
      <c r="U205" s="26" t="s">
        <v>39</v>
      </c>
      <c r="V205" s="131">
        <v>0</v>
      </c>
      <c r="W205" s="131">
        <f>$V$205*$K$205</f>
        <v>0</v>
      </c>
      <c r="X205" s="131">
        <v>0</v>
      </c>
      <c r="Y205" s="131">
        <f>$X$205*$K$205</f>
        <v>0</v>
      </c>
      <c r="Z205" s="131">
        <v>0</v>
      </c>
      <c r="AA205" s="132">
        <f>$Z$205*$K$205</f>
        <v>0</v>
      </c>
      <c r="AR205" s="6" t="s">
        <v>262</v>
      </c>
      <c r="AT205" s="6" t="s">
        <v>207</v>
      </c>
      <c r="AU205" s="6" t="s">
        <v>90</v>
      </c>
      <c r="AY205" s="6" t="s">
        <v>127</v>
      </c>
      <c r="BE205" s="133">
        <f>IF($U$205="základní",$N$205,0)</f>
        <v>0</v>
      </c>
      <c r="BF205" s="133">
        <f>IF($U$205="snížená",$N$205,0)</f>
        <v>0</v>
      </c>
      <c r="BG205" s="133">
        <f>IF($U$205="zákl. přenesená",$N$205,0)</f>
        <v>0</v>
      </c>
      <c r="BH205" s="133">
        <f>IF($U$205="sníž. přenesená",$N$205,0)</f>
        <v>0</v>
      </c>
      <c r="BI205" s="133">
        <f>IF($U$205="nulová",$N$205,0)</f>
        <v>0</v>
      </c>
      <c r="BJ205" s="6" t="s">
        <v>18</v>
      </c>
      <c r="BK205" s="133">
        <f>ROUND($L$205*$K$205,2)</f>
        <v>0</v>
      </c>
      <c r="BL205" s="6" t="s">
        <v>262</v>
      </c>
      <c r="BM205" s="6" t="s">
        <v>351</v>
      </c>
    </row>
    <row r="206" spans="2:65" s="6" customFormat="1" ht="13.5" customHeight="1">
      <c r="B206" s="78"/>
      <c r="C206" s="126" t="s">
        <v>352</v>
      </c>
      <c r="D206" s="126" t="s">
        <v>128</v>
      </c>
      <c r="E206" s="127" t="s">
        <v>353</v>
      </c>
      <c r="F206" s="168" t="s">
        <v>354</v>
      </c>
      <c r="G206" s="169"/>
      <c r="H206" s="169"/>
      <c r="I206" s="169"/>
      <c r="J206" s="128" t="s">
        <v>232</v>
      </c>
      <c r="K206" s="129">
        <v>35</v>
      </c>
      <c r="L206" s="170"/>
      <c r="M206" s="169"/>
      <c r="N206" s="170">
        <f>ROUND($L$206*$K$206,2)</f>
        <v>0</v>
      </c>
      <c r="O206" s="169"/>
      <c r="P206" s="169"/>
      <c r="Q206" s="169"/>
      <c r="R206" s="79"/>
      <c r="T206" s="130"/>
      <c r="U206" s="26" t="s">
        <v>39</v>
      </c>
      <c r="V206" s="131">
        <v>0.014</v>
      </c>
      <c r="W206" s="131">
        <f>$V$206*$K$206</f>
        <v>0.49</v>
      </c>
      <c r="X206" s="131">
        <v>0</v>
      </c>
      <c r="Y206" s="131">
        <f>$X$206*$K$206</f>
        <v>0</v>
      </c>
      <c r="Z206" s="131">
        <v>0</v>
      </c>
      <c r="AA206" s="132">
        <f>$Z$206*$K$206</f>
        <v>0</v>
      </c>
      <c r="AR206" s="6" t="s">
        <v>257</v>
      </c>
      <c r="AT206" s="6" t="s">
        <v>128</v>
      </c>
      <c r="AU206" s="6" t="s">
        <v>90</v>
      </c>
      <c r="AY206" s="6" t="s">
        <v>127</v>
      </c>
      <c r="BE206" s="133">
        <f>IF($U$206="základní",$N$206,0)</f>
        <v>0</v>
      </c>
      <c r="BF206" s="133">
        <f>IF($U$206="snížená",$N$206,0)</f>
        <v>0</v>
      </c>
      <c r="BG206" s="133">
        <f>IF($U$206="zákl. přenesená",$N$206,0)</f>
        <v>0</v>
      </c>
      <c r="BH206" s="133">
        <f>IF($U$206="sníž. přenesená",$N$206,0)</f>
        <v>0</v>
      </c>
      <c r="BI206" s="133">
        <f>IF($U$206="nulová",$N$206,0)</f>
        <v>0</v>
      </c>
      <c r="BJ206" s="6" t="s">
        <v>18</v>
      </c>
      <c r="BK206" s="133">
        <f>ROUND($L$206*$K$206,2)</f>
        <v>0</v>
      </c>
      <c r="BL206" s="6" t="s">
        <v>257</v>
      </c>
      <c r="BM206" s="6" t="s">
        <v>355</v>
      </c>
    </row>
    <row r="207" spans="2:65" s="6" customFormat="1" ht="13.5" customHeight="1">
      <c r="B207" s="78"/>
      <c r="C207" s="126" t="s">
        <v>356</v>
      </c>
      <c r="D207" s="126" t="s">
        <v>128</v>
      </c>
      <c r="E207" s="127" t="s">
        <v>357</v>
      </c>
      <c r="F207" s="168" t="s">
        <v>358</v>
      </c>
      <c r="G207" s="169"/>
      <c r="H207" s="169"/>
      <c r="I207" s="169"/>
      <c r="J207" s="128" t="s">
        <v>267</v>
      </c>
      <c r="K207" s="129">
        <v>1</v>
      </c>
      <c r="L207" s="170"/>
      <c r="M207" s="169"/>
      <c r="N207" s="170">
        <f>ROUND($L$207*$K$207,2)</f>
        <v>0</v>
      </c>
      <c r="O207" s="169"/>
      <c r="P207" s="169"/>
      <c r="Q207" s="169"/>
      <c r="R207" s="79"/>
      <c r="T207" s="130"/>
      <c r="U207" s="26" t="s">
        <v>39</v>
      </c>
      <c r="V207" s="131">
        <v>0.014</v>
      </c>
      <c r="W207" s="131">
        <f>$V$207*$K$207</f>
        <v>0.014</v>
      </c>
      <c r="X207" s="131">
        <v>0</v>
      </c>
      <c r="Y207" s="131">
        <f>$X$207*$K$207</f>
        <v>0</v>
      </c>
      <c r="Z207" s="131">
        <v>0</v>
      </c>
      <c r="AA207" s="132">
        <f>$Z$207*$K$207</f>
        <v>0</v>
      </c>
      <c r="AR207" s="6" t="s">
        <v>257</v>
      </c>
      <c r="AT207" s="6" t="s">
        <v>128</v>
      </c>
      <c r="AU207" s="6" t="s">
        <v>90</v>
      </c>
      <c r="AY207" s="6" t="s">
        <v>127</v>
      </c>
      <c r="BE207" s="133">
        <f>IF($U$207="základní",$N$207,0)</f>
        <v>0</v>
      </c>
      <c r="BF207" s="133">
        <f>IF($U$207="snížená",$N$207,0)</f>
        <v>0</v>
      </c>
      <c r="BG207" s="133">
        <f>IF($U$207="zákl. přenesená",$N$207,0)</f>
        <v>0</v>
      </c>
      <c r="BH207" s="133">
        <f>IF($U$207="sníž. přenesená",$N$207,0)</f>
        <v>0</v>
      </c>
      <c r="BI207" s="133">
        <f>IF($U$207="nulová",$N$207,0)</f>
        <v>0</v>
      </c>
      <c r="BJ207" s="6" t="s">
        <v>18</v>
      </c>
      <c r="BK207" s="133">
        <f>ROUND($L$207*$K$207,2)</f>
        <v>0</v>
      </c>
      <c r="BL207" s="6" t="s">
        <v>257</v>
      </c>
      <c r="BM207" s="6" t="s">
        <v>359</v>
      </c>
    </row>
    <row r="208" spans="2:65" s="6" customFormat="1" ht="24" customHeight="1">
      <c r="B208" s="78"/>
      <c r="C208" s="126" t="s">
        <v>360</v>
      </c>
      <c r="D208" s="126" t="s">
        <v>128</v>
      </c>
      <c r="E208" s="127" t="s">
        <v>361</v>
      </c>
      <c r="F208" s="168" t="s">
        <v>362</v>
      </c>
      <c r="G208" s="169"/>
      <c r="H208" s="169"/>
      <c r="I208" s="169"/>
      <c r="J208" s="128" t="s">
        <v>267</v>
      </c>
      <c r="K208" s="129">
        <v>2</v>
      </c>
      <c r="L208" s="170"/>
      <c r="M208" s="169"/>
      <c r="N208" s="170">
        <f>ROUND($L$208*$K$208,2)</f>
        <v>0</v>
      </c>
      <c r="O208" s="169"/>
      <c r="P208" s="169"/>
      <c r="Q208" s="169"/>
      <c r="R208" s="79"/>
      <c r="T208" s="130"/>
      <c r="U208" s="26" t="s">
        <v>39</v>
      </c>
      <c r="V208" s="131">
        <v>0.014</v>
      </c>
      <c r="W208" s="131">
        <f>$V$208*$K$208</f>
        <v>0.028</v>
      </c>
      <c r="X208" s="131">
        <v>0</v>
      </c>
      <c r="Y208" s="131">
        <f>$X$208*$K$208</f>
        <v>0</v>
      </c>
      <c r="Z208" s="131">
        <v>0</v>
      </c>
      <c r="AA208" s="132">
        <f>$Z$208*$K$208</f>
        <v>0</v>
      </c>
      <c r="AR208" s="6" t="s">
        <v>257</v>
      </c>
      <c r="AT208" s="6" t="s">
        <v>128</v>
      </c>
      <c r="AU208" s="6" t="s">
        <v>90</v>
      </c>
      <c r="AY208" s="6" t="s">
        <v>127</v>
      </c>
      <c r="BE208" s="133">
        <f>IF($U$208="základní",$N$208,0)</f>
        <v>0</v>
      </c>
      <c r="BF208" s="133">
        <f>IF($U$208="snížená",$N$208,0)</f>
        <v>0</v>
      </c>
      <c r="BG208" s="133">
        <f>IF($U$208="zákl. přenesená",$N$208,0)</f>
        <v>0</v>
      </c>
      <c r="BH208" s="133">
        <f>IF($U$208="sníž. přenesená",$N$208,0)</f>
        <v>0</v>
      </c>
      <c r="BI208" s="133">
        <f>IF($U$208="nulová",$N$208,0)</f>
        <v>0</v>
      </c>
      <c r="BJ208" s="6" t="s">
        <v>18</v>
      </c>
      <c r="BK208" s="133">
        <f>ROUND($L$208*$K$208,2)</f>
        <v>0</v>
      </c>
      <c r="BL208" s="6" t="s">
        <v>257</v>
      </c>
      <c r="BM208" s="6" t="s">
        <v>363</v>
      </c>
    </row>
    <row r="209" spans="2:65" s="6" customFormat="1" ht="13.5" customHeight="1">
      <c r="B209" s="78"/>
      <c r="C209" s="126" t="s">
        <v>364</v>
      </c>
      <c r="D209" s="126" t="s">
        <v>128</v>
      </c>
      <c r="E209" s="127" t="s">
        <v>365</v>
      </c>
      <c r="F209" s="168" t="s">
        <v>366</v>
      </c>
      <c r="G209" s="169"/>
      <c r="H209" s="169"/>
      <c r="I209" s="169"/>
      <c r="J209" s="128" t="s">
        <v>267</v>
      </c>
      <c r="K209" s="129">
        <v>1</v>
      </c>
      <c r="L209" s="170"/>
      <c r="M209" s="169"/>
      <c r="N209" s="170">
        <f>ROUND($L$209*$K$209,2)</f>
        <v>0</v>
      </c>
      <c r="O209" s="169"/>
      <c r="P209" s="169"/>
      <c r="Q209" s="169"/>
      <c r="R209" s="79"/>
      <c r="T209" s="130"/>
      <c r="U209" s="26" t="s">
        <v>39</v>
      </c>
      <c r="V209" s="131">
        <v>0.751</v>
      </c>
      <c r="W209" s="131">
        <f>$V$209*$K$209</f>
        <v>0.751</v>
      </c>
      <c r="X209" s="131">
        <v>0</v>
      </c>
      <c r="Y209" s="131">
        <f>$X$209*$K$209</f>
        <v>0</v>
      </c>
      <c r="Z209" s="131">
        <v>0</v>
      </c>
      <c r="AA209" s="132">
        <f>$Z$209*$K$209</f>
        <v>0</v>
      </c>
      <c r="AR209" s="6" t="s">
        <v>257</v>
      </c>
      <c r="AT209" s="6" t="s">
        <v>128</v>
      </c>
      <c r="AU209" s="6" t="s">
        <v>90</v>
      </c>
      <c r="AY209" s="6" t="s">
        <v>127</v>
      </c>
      <c r="BE209" s="133">
        <f>IF($U$209="základní",$N$209,0)</f>
        <v>0</v>
      </c>
      <c r="BF209" s="133">
        <f>IF($U$209="snížená",$N$209,0)</f>
        <v>0</v>
      </c>
      <c r="BG209" s="133">
        <f>IF($U$209="zákl. přenesená",$N$209,0)</f>
        <v>0</v>
      </c>
      <c r="BH209" s="133">
        <f>IF($U$209="sníž. přenesená",$N$209,0)</f>
        <v>0</v>
      </c>
      <c r="BI209" s="133">
        <f>IF($U$209="nulová",$N$209,0)</f>
        <v>0</v>
      </c>
      <c r="BJ209" s="6" t="s">
        <v>18</v>
      </c>
      <c r="BK209" s="133">
        <f>ROUND($L$209*$K$209,2)</f>
        <v>0</v>
      </c>
      <c r="BL209" s="6" t="s">
        <v>257</v>
      </c>
      <c r="BM209" s="6" t="s">
        <v>367</v>
      </c>
    </row>
    <row r="210" spans="2:65" s="6" customFormat="1" ht="24" customHeight="1">
      <c r="B210" s="78"/>
      <c r="C210" s="126" t="s">
        <v>368</v>
      </c>
      <c r="D210" s="126" t="s">
        <v>128</v>
      </c>
      <c r="E210" s="127" t="s">
        <v>369</v>
      </c>
      <c r="F210" s="168" t="s">
        <v>370</v>
      </c>
      <c r="G210" s="169"/>
      <c r="H210" s="169"/>
      <c r="I210" s="169"/>
      <c r="J210" s="128" t="s">
        <v>302</v>
      </c>
      <c r="K210" s="129">
        <v>1</v>
      </c>
      <c r="L210" s="170"/>
      <c r="M210" s="169"/>
      <c r="N210" s="170">
        <f>ROUND($L$210*$K$210,2)</f>
        <v>0</v>
      </c>
      <c r="O210" s="169"/>
      <c r="P210" s="169"/>
      <c r="Q210" s="169"/>
      <c r="R210" s="79"/>
      <c r="T210" s="130"/>
      <c r="U210" s="26" t="s">
        <v>39</v>
      </c>
      <c r="V210" s="131">
        <v>0</v>
      </c>
      <c r="W210" s="131">
        <f>$V$210*$K$210</f>
        <v>0</v>
      </c>
      <c r="X210" s="131">
        <v>0</v>
      </c>
      <c r="Y210" s="131">
        <f>$X$210*$K$210</f>
        <v>0</v>
      </c>
      <c r="Z210" s="131">
        <v>0</v>
      </c>
      <c r="AA210" s="132">
        <f>$Z$210*$K$210</f>
        <v>0</v>
      </c>
      <c r="AR210" s="6" t="s">
        <v>257</v>
      </c>
      <c r="AT210" s="6" t="s">
        <v>128</v>
      </c>
      <c r="AU210" s="6" t="s">
        <v>90</v>
      </c>
      <c r="AY210" s="6" t="s">
        <v>127</v>
      </c>
      <c r="BE210" s="133">
        <f>IF($U$210="základní",$N$210,0)</f>
        <v>0</v>
      </c>
      <c r="BF210" s="133">
        <f>IF($U$210="snížená",$N$210,0)</f>
        <v>0</v>
      </c>
      <c r="BG210" s="133">
        <f>IF($U$210="zákl. přenesená",$N$210,0)</f>
        <v>0</v>
      </c>
      <c r="BH210" s="133">
        <f>IF($U$210="sníž. přenesená",$N$210,0)</f>
        <v>0</v>
      </c>
      <c r="BI210" s="133">
        <f>IF($U$210="nulová",$N$210,0)</f>
        <v>0</v>
      </c>
      <c r="BJ210" s="6" t="s">
        <v>18</v>
      </c>
      <c r="BK210" s="133">
        <f>ROUND($L$210*$K$210,2)</f>
        <v>0</v>
      </c>
      <c r="BL210" s="6" t="s">
        <v>257</v>
      </c>
      <c r="BM210" s="6" t="s">
        <v>371</v>
      </c>
    </row>
    <row r="211" spans="2:65" s="6" customFormat="1" ht="13.5" customHeight="1">
      <c r="B211" s="78"/>
      <c r="C211" s="151" t="s">
        <v>372</v>
      </c>
      <c r="D211" s="151" t="s">
        <v>207</v>
      </c>
      <c r="E211" s="152" t="s">
        <v>373</v>
      </c>
      <c r="F211" s="220" t="s">
        <v>374</v>
      </c>
      <c r="G211" s="221"/>
      <c r="H211" s="221"/>
      <c r="I211" s="221"/>
      <c r="J211" s="153" t="s">
        <v>302</v>
      </c>
      <c r="K211" s="154">
        <v>1</v>
      </c>
      <c r="L211" s="222"/>
      <c r="M211" s="221"/>
      <c r="N211" s="222">
        <f>ROUND($L$211*$K$211,2)</f>
        <v>0</v>
      </c>
      <c r="O211" s="169"/>
      <c r="P211" s="169"/>
      <c r="Q211" s="169"/>
      <c r="R211" s="79"/>
      <c r="T211" s="130"/>
      <c r="U211" s="26" t="s">
        <v>39</v>
      </c>
      <c r="V211" s="131">
        <v>0</v>
      </c>
      <c r="W211" s="131">
        <f>$V$211*$K$211</f>
        <v>0</v>
      </c>
      <c r="X211" s="131">
        <v>0</v>
      </c>
      <c r="Y211" s="131">
        <f>$X$211*$K$211</f>
        <v>0</v>
      </c>
      <c r="Z211" s="131">
        <v>0</v>
      </c>
      <c r="AA211" s="132">
        <f>$Z$211*$K$211</f>
        <v>0</v>
      </c>
      <c r="AR211" s="6" t="s">
        <v>375</v>
      </c>
      <c r="AT211" s="6" t="s">
        <v>207</v>
      </c>
      <c r="AU211" s="6" t="s">
        <v>90</v>
      </c>
      <c r="AY211" s="6" t="s">
        <v>127</v>
      </c>
      <c r="BE211" s="133">
        <f>IF($U$211="základní",$N$211,0)</f>
        <v>0</v>
      </c>
      <c r="BF211" s="133">
        <f>IF($U$211="snížená",$N$211,0)</f>
        <v>0</v>
      </c>
      <c r="BG211" s="133">
        <f>IF($U$211="zákl. přenesená",$N$211,0)</f>
        <v>0</v>
      </c>
      <c r="BH211" s="133">
        <f>IF($U$211="sníž. přenesená",$N$211,0)</f>
        <v>0</v>
      </c>
      <c r="BI211" s="133">
        <f>IF($U$211="nulová",$N$211,0)</f>
        <v>0</v>
      </c>
      <c r="BJ211" s="6" t="s">
        <v>18</v>
      </c>
      <c r="BK211" s="133">
        <f>ROUND($L$211*$K$211,2)</f>
        <v>0</v>
      </c>
      <c r="BL211" s="6" t="s">
        <v>257</v>
      </c>
      <c r="BM211" s="6" t="s">
        <v>376</v>
      </c>
    </row>
    <row r="212" spans="2:65" s="6" customFormat="1" ht="13.5" customHeight="1">
      <c r="B212" s="78"/>
      <c r="C212" s="151" t="s">
        <v>377</v>
      </c>
      <c r="D212" s="151" t="s">
        <v>207</v>
      </c>
      <c r="E212" s="152" t="s">
        <v>378</v>
      </c>
      <c r="F212" s="220" t="s">
        <v>379</v>
      </c>
      <c r="G212" s="221"/>
      <c r="H212" s="221"/>
      <c r="I212" s="221"/>
      <c r="J212" s="153" t="s">
        <v>302</v>
      </c>
      <c r="K212" s="154">
        <v>1</v>
      </c>
      <c r="L212" s="222"/>
      <c r="M212" s="221"/>
      <c r="N212" s="222">
        <f>ROUND($L$212*$K$212,2)</f>
        <v>0</v>
      </c>
      <c r="O212" s="169"/>
      <c r="P212" s="169"/>
      <c r="Q212" s="169"/>
      <c r="R212" s="79"/>
      <c r="T212" s="130"/>
      <c r="U212" s="26" t="s">
        <v>39</v>
      </c>
      <c r="V212" s="131">
        <v>0</v>
      </c>
      <c r="W212" s="131">
        <f>$V$212*$K$212</f>
        <v>0</v>
      </c>
      <c r="X212" s="131">
        <v>0</v>
      </c>
      <c r="Y212" s="131">
        <f>$X$212*$K$212</f>
        <v>0</v>
      </c>
      <c r="Z212" s="131">
        <v>0</v>
      </c>
      <c r="AA212" s="132">
        <f>$Z$212*$K$212</f>
        <v>0</v>
      </c>
      <c r="AR212" s="6" t="s">
        <v>375</v>
      </c>
      <c r="AT212" s="6" t="s">
        <v>207</v>
      </c>
      <c r="AU212" s="6" t="s">
        <v>90</v>
      </c>
      <c r="AY212" s="6" t="s">
        <v>127</v>
      </c>
      <c r="BE212" s="133">
        <f>IF($U$212="základní",$N$212,0)</f>
        <v>0</v>
      </c>
      <c r="BF212" s="133">
        <f>IF($U$212="snížená",$N$212,0)</f>
        <v>0</v>
      </c>
      <c r="BG212" s="133">
        <f>IF($U$212="zákl. přenesená",$N$212,0)</f>
        <v>0</v>
      </c>
      <c r="BH212" s="133">
        <f>IF($U$212="sníž. přenesená",$N$212,0)</f>
        <v>0</v>
      </c>
      <c r="BI212" s="133">
        <f>IF($U$212="nulová",$N$212,0)</f>
        <v>0</v>
      </c>
      <c r="BJ212" s="6" t="s">
        <v>18</v>
      </c>
      <c r="BK212" s="133">
        <f>ROUND($L$212*$K$212,2)</f>
        <v>0</v>
      </c>
      <c r="BL212" s="6" t="s">
        <v>257</v>
      </c>
      <c r="BM212" s="6" t="s">
        <v>380</v>
      </c>
    </row>
    <row r="213" spans="2:65" s="6" customFormat="1" ht="13.5" customHeight="1">
      <c r="B213" s="78"/>
      <c r="C213" s="126" t="s">
        <v>381</v>
      </c>
      <c r="D213" s="126" t="s">
        <v>128</v>
      </c>
      <c r="E213" s="127" t="s">
        <v>382</v>
      </c>
      <c r="F213" s="168" t="s">
        <v>383</v>
      </c>
      <c r="G213" s="169"/>
      <c r="H213" s="169"/>
      <c r="I213" s="169"/>
      <c r="J213" s="128" t="s">
        <v>302</v>
      </c>
      <c r="K213" s="129">
        <v>1</v>
      </c>
      <c r="L213" s="170"/>
      <c r="M213" s="169"/>
      <c r="N213" s="170">
        <f>ROUND($L$213*$K$213,2)</f>
        <v>0</v>
      </c>
      <c r="O213" s="169"/>
      <c r="P213" s="169"/>
      <c r="Q213" s="169"/>
      <c r="R213" s="79"/>
      <c r="T213" s="130"/>
      <c r="U213" s="26" t="s">
        <v>39</v>
      </c>
      <c r="V213" s="131">
        <v>0</v>
      </c>
      <c r="W213" s="131">
        <f>$V$213*$K$213</f>
        <v>0</v>
      </c>
      <c r="X213" s="131">
        <v>0</v>
      </c>
      <c r="Y213" s="131">
        <f>$X$213*$K$213</f>
        <v>0</v>
      </c>
      <c r="Z213" s="131">
        <v>0</v>
      </c>
      <c r="AA213" s="132">
        <f>$Z$213*$K$213</f>
        <v>0</v>
      </c>
      <c r="AR213" s="6" t="s">
        <v>257</v>
      </c>
      <c r="AT213" s="6" t="s">
        <v>128</v>
      </c>
      <c r="AU213" s="6" t="s">
        <v>90</v>
      </c>
      <c r="AY213" s="6" t="s">
        <v>127</v>
      </c>
      <c r="BE213" s="133">
        <f>IF($U$213="základní",$N$213,0)</f>
        <v>0</v>
      </c>
      <c r="BF213" s="133">
        <f>IF($U$213="snížená",$N$213,0)</f>
        <v>0</v>
      </c>
      <c r="BG213" s="133">
        <f>IF($U$213="zákl. přenesená",$N$213,0)</f>
        <v>0</v>
      </c>
      <c r="BH213" s="133">
        <f>IF($U$213="sníž. přenesená",$N$213,0)</f>
        <v>0</v>
      </c>
      <c r="BI213" s="133">
        <f>IF($U$213="nulová",$N$213,0)</f>
        <v>0</v>
      </c>
      <c r="BJ213" s="6" t="s">
        <v>18</v>
      </c>
      <c r="BK213" s="133">
        <f>ROUND($L$213*$K$213,2)</f>
        <v>0</v>
      </c>
      <c r="BL213" s="6" t="s">
        <v>257</v>
      </c>
      <c r="BM213" s="6" t="s">
        <v>384</v>
      </c>
    </row>
    <row r="214" spans="2:65" s="6" customFormat="1" ht="13.5" customHeight="1">
      <c r="B214" s="78"/>
      <c r="C214" s="151" t="s">
        <v>385</v>
      </c>
      <c r="D214" s="151" t="s">
        <v>207</v>
      </c>
      <c r="E214" s="152" t="s">
        <v>386</v>
      </c>
      <c r="F214" s="220" t="s">
        <v>387</v>
      </c>
      <c r="G214" s="221"/>
      <c r="H214" s="221"/>
      <c r="I214" s="221"/>
      <c r="J214" s="153" t="s">
        <v>302</v>
      </c>
      <c r="K214" s="154">
        <v>1</v>
      </c>
      <c r="L214" s="222"/>
      <c r="M214" s="221"/>
      <c r="N214" s="222">
        <f>ROUND($L$214*$K$214,2)</f>
        <v>0</v>
      </c>
      <c r="O214" s="169"/>
      <c r="P214" s="169"/>
      <c r="Q214" s="169"/>
      <c r="R214" s="79"/>
      <c r="T214" s="130"/>
      <c r="U214" s="26" t="s">
        <v>39</v>
      </c>
      <c r="V214" s="131">
        <v>0</v>
      </c>
      <c r="W214" s="131">
        <f>$V$214*$K$214</f>
        <v>0</v>
      </c>
      <c r="X214" s="131">
        <v>0</v>
      </c>
      <c r="Y214" s="131">
        <f>$X$214*$K$214</f>
        <v>0</v>
      </c>
      <c r="Z214" s="131">
        <v>0</v>
      </c>
      <c r="AA214" s="132">
        <f>$Z$214*$K$214</f>
        <v>0</v>
      </c>
      <c r="AR214" s="6" t="s">
        <v>375</v>
      </c>
      <c r="AT214" s="6" t="s">
        <v>207</v>
      </c>
      <c r="AU214" s="6" t="s">
        <v>90</v>
      </c>
      <c r="AY214" s="6" t="s">
        <v>127</v>
      </c>
      <c r="BE214" s="133">
        <f>IF($U$214="základní",$N$214,0)</f>
        <v>0</v>
      </c>
      <c r="BF214" s="133">
        <f>IF($U$214="snížená",$N$214,0)</f>
        <v>0</v>
      </c>
      <c r="BG214" s="133">
        <f>IF($U$214="zákl. přenesená",$N$214,0)</f>
        <v>0</v>
      </c>
      <c r="BH214" s="133">
        <f>IF($U$214="sníž. přenesená",$N$214,0)</f>
        <v>0</v>
      </c>
      <c r="BI214" s="133">
        <f>IF($U$214="nulová",$N$214,0)</f>
        <v>0</v>
      </c>
      <c r="BJ214" s="6" t="s">
        <v>18</v>
      </c>
      <c r="BK214" s="133">
        <f>ROUND($L$214*$K$214,2)</f>
        <v>0</v>
      </c>
      <c r="BL214" s="6" t="s">
        <v>257</v>
      </c>
      <c r="BM214" s="6" t="s">
        <v>388</v>
      </c>
    </row>
    <row r="215" spans="2:63" s="116" customFormat="1" ht="38.25" customHeight="1">
      <c r="B215" s="117"/>
      <c r="D215" s="118" t="s">
        <v>110</v>
      </c>
      <c r="E215" s="118"/>
      <c r="F215" s="118"/>
      <c r="G215" s="118"/>
      <c r="H215" s="118"/>
      <c r="I215" s="118"/>
      <c r="J215" s="118"/>
      <c r="K215" s="118"/>
      <c r="L215" s="118"/>
      <c r="M215" s="118"/>
      <c r="N215" s="223">
        <f>$BK$215</f>
        <v>0</v>
      </c>
      <c r="O215" s="224"/>
      <c r="P215" s="224"/>
      <c r="Q215" s="224"/>
      <c r="R215" s="120"/>
      <c r="T215" s="121"/>
      <c r="W215" s="122">
        <f>SUM($W$216:$W$221)</f>
        <v>0</v>
      </c>
      <c r="Y215" s="122">
        <f>SUM($Y$216:$Y$221)</f>
        <v>0</v>
      </c>
      <c r="AA215" s="123">
        <f>SUM($AA$216:$AA$221)</f>
        <v>0</v>
      </c>
      <c r="AR215" s="119" t="s">
        <v>132</v>
      </c>
      <c r="AT215" s="119" t="s">
        <v>73</v>
      </c>
      <c r="AU215" s="119" t="s">
        <v>74</v>
      </c>
      <c r="AY215" s="119" t="s">
        <v>127</v>
      </c>
      <c r="BK215" s="124">
        <f>SUM($BK$216:$BK$221)</f>
        <v>0</v>
      </c>
    </row>
    <row r="216" spans="2:65" s="6" customFormat="1" ht="13.5" customHeight="1">
      <c r="B216" s="78"/>
      <c r="C216" s="126" t="s">
        <v>389</v>
      </c>
      <c r="D216" s="126" t="s">
        <v>128</v>
      </c>
      <c r="E216" s="127" t="s">
        <v>390</v>
      </c>
      <c r="F216" s="168" t="s">
        <v>391</v>
      </c>
      <c r="G216" s="169"/>
      <c r="H216" s="169"/>
      <c r="I216" s="169"/>
      <c r="J216" s="128" t="s">
        <v>232</v>
      </c>
      <c r="K216" s="129">
        <v>1</v>
      </c>
      <c r="L216" s="170"/>
      <c r="M216" s="169"/>
      <c r="N216" s="170">
        <f>ROUND($L$216*$K$216,2)</f>
        <v>0</v>
      </c>
      <c r="O216" s="169"/>
      <c r="P216" s="169"/>
      <c r="Q216" s="169"/>
      <c r="R216" s="79"/>
      <c r="T216" s="130"/>
      <c r="U216" s="26" t="s">
        <v>39</v>
      </c>
      <c r="V216" s="131">
        <v>0</v>
      </c>
      <c r="W216" s="131">
        <f>$V$216*$K$216</f>
        <v>0</v>
      </c>
      <c r="X216" s="131">
        <v>0</v>
      </c>
      <c r="Y216" s="131">
        <f>$X$216*$K$216</f>
        <v>0</v>
      </c>
      <c r="Z216" s="131">
        <v>0</v>
      </c>
      <c r="AA216" s="132">
        <f>$Z$216*$K$216</f>
        <v>0</v>
      </c>
      <c r="AR216" s="6" t="s">
        <v>392</v>
      </c>
      <c r="AT216" s="6" t="s">
        <v>128</v>
      </c>
      <c r="AU216" s="6" t="s">
        <v>18</v>
      </c>
      <c r="AY216" s="6" t="s">
        <v>127</v>
      </c>
      <c r="BE216" s="133">
        <f>IF($U$216="základní",$N$216,0)</f>
        <v>0</v>
      </c>
      <c r="BF216" s="133">
        <f>IF($U$216="snížená",$N$216,0)</f>
        <v>0</v>
      </c>
      <c r="BG216" s="133">
        <f>IF($U$216="zákl. přenesená",$N$216,0)</f>
        <v>0</v>
      </c>
      <c r="BH216" s="133">
        <f>IF($U$216="sníž. přenesená",$N$216,0)</f>
        <v>0</v>
      </c>
      <c r="BI216" s="133">
        <f>IF($U$216="nulová",$N$216,0)</f>
        <v>0</v>
      </c>
      <c r="BJ216" s="6" t="s">
        <v>18</v>
      </c>
      <c r="BK216" s="133">
        <f>ROUND($L$216*$K$216,2)</f>
        <v>0</v>
      </c>
      <c r="BL216" s="6" t="s">
        <v>392</v>
      </c>
      <c r="BM216" s="6" t="s">
        <v>393</v>
      </c>
    </row>
    <row r="217" spans="2:65" s="6" customFormat="1" ht="13.5" customHeight="1">
      <c r="B217" s="78"/>
      <c r="C217" s="126" t="s">
        <v>394</v>
      </c>
      <c r="D217" s="126" t="s">
        <v>128</v>
      </c>
      <c r="E217" s="127" t="s">
        <v>395</v>
      </c>
      <c r="F217" s="168" t="s">
        <v>396</v>
      </c>
      <c r="G217" s="169"/>
      <c r="H217" s="169"/>
      <c r="I217" s="169"/>
      <c r="J217" s="128" t="s">
        <v>267</v>
      </c>
      <c r="K217" s="129">
        <v>1</v>
      </c>
      <c r="L217" s="170"/>
      <c r="M217" s="169"/>
      <c r="N217" s="170">
        <f>ROUND($L$217*$K$217,2)</f>
        <v>0</v>
      </c>
      <c r="O217" s="169"/>
      <c r="P217" s="169"/>
      <c r="Q217" s="169"/>
      <c r="R217" s="79"/>
      <c r="T217" s="130"/>
      <c r="U217" s="26" t="s">
        <v>39</v>
      </c>
      <c r="V217" s="131">
        <v>0</v>
      </c>
      <c r="W217" s="131">
        <f>$V$217*$K$217</f>
        <v>0</v>
      </c>
      <c r="X217" s="131">
        <v>0</v>
      </c>
      <c r="Y217" s="131">
        <f>$X$217*$K$217</f>
        <v>0</v>
      </c>
      <c r="Z217" s="131">
        <v>0</v>
      </c>
      <c r="AA217" s="132">
        <f>$Z$217*$K$217</f>
        <v>0</v>
      </c>
      <c r="AR217" s="6" t="s">
        <v>132</v>
      </c>
      <c r="AT217" s="6" t="s">
        <v>128</v>
      </c>
      <c r="AU217" s="6" t="s">
        <v>18</v>
      </c>
      <c r="AY217" s="6" t="s">
        <v>127</v>
      </c>
      <c r="BE217" s="133">
        <f>IF($U$217="základní",$N$217,0)</f>
        <v>0</v>
      </c>
      <c r="BF217" s="133">
        <f>IF($U$217="snížená",$N$217,0)</f>
        <v>0</v>
      </c>
      <c r="BG217" s="133">
        <f>IF($U$217="zákl. přenesená",$N$217,0)</f>
        <v>0</v>
      </c>
      <c r="BH217" s="133">
        <f>IF($U$217="sníž. přenesená",$N$217,0)</f>
        <v>0</v>
      </c>
      <c r="BI217" s="133">
        <f>IF($U$217="nulová",$N$217,0)</f>
        <v>0</v>
      </c>
      <c r="BJ217" s="6" t="s">
        <v>18</v>
      </c>
      <c r="BK217" s="133">
        <f>ROUND($L$217*$K$217,2)</f>
        <v>0</v>
      </c>
      <c r="BL217" s="6" t="s">
        <v>132</v>
      </c>
      <c r="BM217" s="6" t="s">
        <v>397</v>
      </c>
    </row>
    <row r="218" spans="2:65" s="6" customFormat="1" ht="13.5" customHeight="1">
      <c r="B218" s="78"/>
      <c r="C218" s="126" t="s">
        <v>398</v>
      </c>
      <c r="D218" s="126" t="s">
        <v>128</v>
      </c>
      <c r="E218" s="127" t="s">
        <v>399</v>
      </c>
      <c r="F218" s="168" t="s">
        <v>400</v>
      </c>
      <c r="G218" s="169"/>
      <c r="H218" s="169"/>
      <c r="I218" s="169"/>
      <c r="J218" s="128" t="s">
        <v>267</v>
      </c>
      <c r="K218" s="129">
        <v>1</v>
      </c>
      <c r="L218" s="170"/>
      <c r="M218" s="169"/>
      <c r="N218" s="170">
        <f>ROUND($L$218*$K$218,2)</f>
        <v>0</v>
      </c>
      <c r="O218" s="169"/>
      <c r="P218" s="169"/>
      <c r="Q218" s="169"/>
      <c r="R218" s="79"/>
      <c r="T218" s="130"/>
      <c r="U218" s="26" t="s">
        <v>39</v>
      </c>
      <c r="V218" s="131">
        <v>0</v>
      </c>
      <c r="W218" s="131">
        <f>$V$218*$K$218</f>
        <v>0</v>
      </c>
      <c r="X218" s="131">
        <v>0</v>
      </c>
      <c r="Y218" s="131">
        <f>$X$218*$K$218</f>
        <v>0</v>
      </c>
      <c r="Z218" s="131">
        <v>0</v>
      </c>
      <c r="AA218" s="132">
        <f>$Z$218*$K$218</f>
        <v>0</v>
      </c>
      <c r="AR218" s="6" t="s">
        <v>132</v>
      </c>
      <c r="AT218" s="6" t="s">
        <v>128</v>
      </c>
      <c r="AU218" s="6" t="s">
        <v>18</v>
      </c>
      <c r="AY218" s="6" t="s">
        <v>127</v>
      </c>
      <c r="BE218" s="133">
        <f>IF($U$218="základní",$N$218,0)</f>
        <v>0</v>
      </c>
      <c r="BF218" s="133">
        <f>IF($U$218="snížená",$N$218,0)</f>
        <v>0</v>
      </c>
      <c r="BG218" s="133">
        <f>IF($U$218="zákl. přenesená",$N$218,0)</f>
        <v>0</v>
      </c>
      <c r="BH218" s="133">
        <f>IF($U$218="sníž. přenesená",$N$218,0)</f>
        <v>0</v>
      </c>
      <c r="BI218" s="133">
        <f>IF($U$218="nulová",$N$218,0)</f>
        <v>0</v>
      </c>
      <c r="BJ218" s="6" t="s">
        <v>18</v>
      </c>
      <c r="BK218" s="133">
        <f>ROUND($L$218*$K$218,2)</f>
        <v>0</v>
      </c>
      <c r="BL218" s="6" t="s">
        <v>132</v>
      </c>
      <c r="BM218" s="6" t="s">
        <v>401</v>
      </c>
    </row>
    <row r="219" spans="2:65" s="6" customFormat="1" ht="13.5" customHeight="1">
      <c r="B219" s="78"/>
      <c r="C219" s="126" t="s">
        <v>402</v>
      </c>
      <c r="D219" s="126" t="s">
        <v>128</v>
      </c>
      <c r="E219" s="127" t="s">
        <v>403</v>
      </c>
      <c r="F219" s="168" t="s">
        <v>404</v>
      </c>
      <c r="G219" s="169"/>
      <c r="H219" s="169"/>
      <c r="I219" s="169"/>
      <c r="J219" s="128" t="s">
        <v>405</v>
      </c>
      <c r="K219" s="129">
        <v>1</v>
      </c>
      <c r="L219" s="170"/>
      <c r="M219" s="169"/>
      <c r="N219" s="170">
        <f>ROUND($L$219*$K$219,2)</f>
        <v>0</v>
      </c>
      <c r="O219" s="169"/>
      <c r="P219" s="169"/>
      <c r="Q219" s="169"/>
      <c r="R219" s="79"/>
      <c r="T219" s="130"/>
      <c r="U219" s="26" t="s">
        <v>39</v>
      </c>
      <c r="V219" s="131">
        <v>0</v>
      </c>
      <c r="W219" s="131">
        <f>$V$219*$K$219</f>
        <v>0</v>
      </c>
      <c r="X219" s="131">
        <v>0</v>
      </c>
      <c r="Y219" s="131">
        <f>$X$219*$K$219</f>
        <v>0</v>
      </c>
      <c r="Z219" s="131">
        <v>0</v>
      </c>
      <c r="AA219" s="132">
        <f>$Z$219*$K$219</f>
        <v>0</v>
      </c>
      <c r="AR219" s="6" t="s">
        <v>132</v>
      </c>
      <c r="AT219" s="6" t="s">
        <v>128</v>
      </c>
      <c r="AU219" s="6" t="s">
        <v>18</v>
      </c>
      <c r="AY219" s="6" t="s">
        <v>127</v>
      </c>
      <c r="BE219" s="133">
        <f>IF($U$219="základní",$N$219,0)</f>
        <v>0</v>
      </c>
      <c r="BF219" s="133">
        <f>IF($U$219="snížená",$N$219,0)</f>
        <v>0</v>
      </c>
      <c r="BG219" s="133">
        <f>IF($U$219="zákl. přenesená",$N$219,0)</f>
        <v>0</v>
      </c>
      <c r="BH219" s="133">
        <f>IF($U$219="sníž. přenesená",$N$219,0)</f>
        <v>0</v>
      </c>
      <c r="BI219" s="133">
        <f>IF($U$219="nulová",$N$219,0)</f>
        <v>0</v>
      </c>
      <c r="BJ219" s="6" t="s">
        <v>18</v>
      </c>
      <c r="BK219" s="133">
        <f>ROUND($L$219*$K$219,2)</f>
        <v>0</v>
      </c>
      <c r="BL219" s="6" t="s">
        <v>132</v>
      </c>
      <c r="BM219" s="6" t="s">
        <v>406</v>
      </c>
    </row>
    <row r="220" spans="2:65" s="6" customFormat="1" ht="13.5" customHeight="1">
      <c r="B220" s="78"/>
      <c r="C220" s="126" t="s">
        <v>407</v>
      </c>
      <c r="D220" s="126" t="s">
        <v>128</v>
      </c>
      <c r="E220" s="127" t="s">
        <v>408</v>
      </c>
      <c r="F220" s="168" t="s">
        <v>409</v>
      </c>
      <c r="G220" s="169"/>
      <c r="H220" s="169"/>
      <c r="I220" s="169"/>
      <c r="J220" s="128" t="s">
        <v>405</v>
      </c>
      <c r="K220" s="129">
        <v>1</v>
      </c>
      <c r="L220" s="170"/>
      <c r="M220" s="169"/>
      <c r="N220" s="170">
        <f>ROUND($L$220*$K$220,2)</f>
        <v>0</v>
      </c>
      <c r="O220" s="169"/>
      <c r="P220" s="169"/>
      <c r="Q220" s="169"/>
      <c r="R220" s="79"/>
      <c r="T220" s="130"/>
      <c r="U220" s="26" t="s">
        <v>39</v>
      </c>
      <c r="V220" s="131">
        <v>0</v>
      </c>
      <c r="W220" s="131">
        <f>$V$220*$K$220</f>
        <v>0</v>
      </c>
      <c r="X220" s="131">
        <v>0</v>
      </c>
      <c r="Y220" s="131">
        <f>$X$220*$K$220</f>
        <v>0</v>
      </c>
      <c r="Z220" s="131">
        <v>0</v>
      </c>
      <c r="AA220" s="132">
        <f>$Z$220*$K$220</f>
        <v>0</v>
      </c>
      <c r="AR220" s="6" t="s">
        <v>132</v>
      </c>
      <c r="AT220" s="6" t="s">
        <v>128</v>
      </c>
      <c r="AU220" s="6" t="s">
        <v>18</v>
      </c>
      <c r="AY220" s="6" t="s">
        <v>127</v>
      </c>
      <c r="BE220" s="133">
        <f>IF($U$220="základní",$N$220,0)</f>
        <v>0</v>
      </c>
      <c r="BF220" s="133">
        <f>IF($U$220="snížená",$N$220,0)</f>
        <v>0</v>
      </c>
      <c r="BG220" s="133">
        <f>IF($U$220="zákl. přenesená",$N$220,0)</f>
        <v>0</v>
      </c>
      <c r="BH220" s="133">
        <f>IF($U$220="sníž. přenesená",$N$220,0)</f>
        <v>0</v>
      </c>
      <c r="BI220" s="133">
        <f>IF($U$220="nulová",$N$220,0)</f>
        <v>0</v>
      </c>
      <c r="BJ220" s="6" t="s">
        <v>18</v>
      </c>
      <c r="BK220" s="133">
        <f>ROUND($L$220*$K$220,2)</f>
        <v>0</v>
      </c>
      <c r="BL220" s="6" t="s">
        <v>132</v>
      </c>
      <c r="BM220" s="6" t="s">
        <v>410</v>
      </c>
    </row>
    <row r="221" spans="2:65" s="6" customFormat="1" ht="13.5" customHeight="1">
      <c r="B221" s="78"/>
      <c r="C221" s="126" t="s">
        <v>411</v>
      </c>
      <c r="D221" s="126" t="s">
        <v>128</v>
      </c>
      <c r="E221" s="127" t="s">
        <v>412</v>
      </c>
      <c r="F221" s="168" t="s">
        <v>413</v>
      </c>
      <c r="G221" s="169"/>
      <c r="H221" s="169"/>
      <c r="I221" s="169"/>
      <c r="J221" s="128" t="s">
        <v>405</v>
      </c>
      <c r="K221" s="129">
        <v>1</v>
      </c>
      <c r="L221" s="170"/>
      <c r="M221" s="169"/>
      <c r="N221" s="170">
        <f>ROUND($L$221*$K$221,2)</f>
        <v>0</v>
      </c>
      <c r="O221" s="169"/>
      <c r="P221" s="169"/>
      <c r="Q221" s="169"/>
      <c r="R221" s="79"/>
      <c r="T221" s="130"/>
      <c r="U221" s="155" t="s">
        <v>39</v>
      </c>
      <c r="V221" s="156">
        <v>0</v>
      </c>
      <c r="W221" s="156">
        <f>$V$221*$K$221</f>
        <v>0</v>
      </c>
      <c r="X221" s="156">
        <v>0</v>
      </c>
      <c r="Y221" s="156">
        <f>$X$221*$K$221</f>
        <v>0</v>
      </c>
      <c r="Z221" s="156">
        <v>0</v>
      </c>
      <c r="AA221" s="157">
        <f>$Z$221*$K$221</f>
        <v>0</v>
      </c>
      <c r="AR221" s="6" t="s">
        <v>132</v>
      </c>
      <c r="AT221" s="6" t="s">
        <v>128</v>
      </c>
      <c r="AU221" s="6" t="s">
        <v>18</v>
      </c>
      <c r="AY221" s="6" t="s">
        <v>127</v>
      </c>
      <c r="BE221" s="133">
        <f>IF($U$221="základní",$N$221,0)</f>
        <v>0</v>
      </c>
      <c r="BF221" s="133">
        <f>IF($U$221="snížená",$N$221,0)</f>
        <v>0</v>
      </c>
      <c r="BG221" s="133">
        <f>IF($U$221="zákl. přenesená",$N$221,0)</f>
        <v>0</v>
      </c>
      <c r="BH221" s="133">
        <f>IF($U$221="sníž. přenesená",$N$221,0)</f>
        <v>0</v>
      </c>
      <c r="BI221" s="133">
        <f>IF($U$221="nulová",$N$221,0)</f>
        <v>0</v>
      </c>
      <c r="BJ221" s="6" t="s">
        <v>18</v>
      </c>
      <c r="BK221" s="133">
        <f>ROUND($L$221*$K$221,2)</f>
        <v>0</v>
      </c>
      <c r="BL221" s="6" t="s">
        <v>132</v>
      </c>
      <c r="BM221" s="6" t="s">
        <v>414</v>
      </c>
    </row>
    <row r="222" spans="2:18" s="6" customFormat="1" ht="7.5" customHeight="1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5"/>
    </row>
    <row r="223" s="2" customFormat="1" ht="12" customHeight="1"/>
  </sheetData>
  <sheetProtection/>
  <mergeCells count="289">
    <mergeCell ref="H1:K1"/>
    <mergeCell ref="S2:AC2"/>
    <mergeCell ref="F221:I221"/>
    <mergeCell ref="L221:M221"/>
    <mergeCell ref="N221:Q221"/>
    <mergeCell ref="N119:Q119"/>
    <mergeCell ref="N120:Q120"/>
    <mergeCell ref="N121:Q121"/>
    <mergeCell ref="N162:Q162"/>
    <mergeCell ref="N171:Q171"/>
    <mergeCell ref="F219:I219"/>
    <mergeCell ref="L219:M219"/>
    <mergeCell ref="N219:Q219"/>
    <mergeCell ref="F220:I220"/>
    <mergeCell ref="L220:M220"/>
    <mergeCell ref="N220:Q220"/>
    <mergeCell ref="F216:I216"/>
    <mergeCell ref="L216:M216"/>
    <mergeCell ref="N216:Q216"/>
    <mergeCell ref="N173:Q173"/>
    <mergeCell ref="N178:Q178"/>
    <mergeCell ref="N217:Q217"/>
    <mergeCell ref="F218:I218"/>
    <mergeCell ref="L218:M218"/>
    <mergeCell ref="N218:Q218"/>
    <mergeCell ref="F217:I217"/>
    <mergeCell ref="L217:M217"/>
    <mergeCell ref="N215:Q215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N186:Q186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2:I182"/>
    <mergeCell ref="L182:M182"/>
    <mergeCell ref="N182:Q182"/>
    <mergeCell ref="N180:Q180"/>
    <mergeCell ref="N181:Q181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0:I170"/>
    <mergeCell ref="F172:I172"/>
    <mergeCell ref="L172:M172"/>
    <mergeCell ref="N172:Q172"/>
    <mergeCell ref="F168:I168"/>
    <mergeCell ref="F169:I169"/>
    <mergeCell ref="L169:M169"/>
    <mergeCell ref="N169:Q169"/>
    <mergeCell ref="F166:I166"/>
    <mergeCell ref="F167:I167"/>
    <mergeCell ref="L167:M167"/>
    <mergeCell ref="N167:Q167"/>
    <mergeCell ref="F164:I164"/>
    <mergeCell ref="F165:I165"/>
    <mergeCell ref="L165:M165"/>
    <mergeCell ref="N165:Q165"/>
    <mergeCell ref="F161:I161"/>
    <mergeCell ref="L161:M161"/>
    <mergeCell ref="N161:Q161"/>
    <mergeCell ref="F163:I163"/>
    <mergeCell ref="L163:M163"/>
    <mergeCell ref="N163:Q163"/>
    <mergeCell ref="F159:I159"/>
    <mergeCell ref="F160:I160"/>
    <mergeCell ref="L160:M160"/>
    <mergeCell ref="N160:Q160"/>
    <mergeCell ref="F155:I155"/>
    <mergeCell ref="F156:I156"/>
    <mergeCell ref="F157:I157"/>
    <mergeCell ref="F158:I158"/>
    <mergeCell ref="F153:I153"/>
    <mergeCell ref="F154:I154"/>
    <mergeCell ref="L154:M154"/>
    <mergeCell ref="N154:Q154"/>
    <mergeCell ref="F149:I149"/>
    <mergeCell ref="F150:I150"/>
    <mergeCell ref="F151:I151"/>
    <mergeCell ref="F152:I152"/>
    <mergeCell ref="N146:Q146"/>
    <mergeCell ref="F147:I147"/>
    <mergeCell ref="F148:I148"/>
    <mergeCell ref="L148:M148"/>
    <mergeCell ref="N148:Q148"/>
    <mergeCell ref="F144:I144"/>
    <mergeCell ref="F145:I145"/>
    <mergeCell ref="F146:I146"/>
    <mergeCell ref="L146:M146"/>
    <mergeCell ref="F142:I142"/>
    <mergeCell ref="F143:I143"/>
    <mergeCell ref="L143:M143"/>
    <mergeCell ref="N143:Q143"/>
    <mergeCell ref="F140:I140"/>
    <mergeCell ref="F141:I141"/>
    <mergeCell ref="L141:M141"/>
    <mergeCell ref="N141:Q141"/>
    <mergeCell ref="F138:I138"/>
    <mergeCell ref="L138:M138"/>
    <mergeCell ref="N138:Q138"/>
    <mergeCell ref="F139:I139"/>
    <mergeCell ref="F136:I136"/>
    <mergeCell ref="L136:M136"/>
    <mergeCell ref="N136:Q136"/>
    <mergeCell ref="F137:I137"/>
    <mergeCell ref="F134:I134"/>
    <mergeCell ref="L134:M134"/>
    <mergeCell ref="N134:Q134"/>
    <mergeCell ref="F135:I135"/>
    <mergeCell ref="F132:I132"/>
    <mergeCell ref="L132:M132"/>
    <mergeCell ref="N132:Q132"/>
    <mergeCell ref="F133:I133"/>
    <mergeCell ref="F128:I128"/>
    <mergeCell ref="F129:I129"/>
    <mergeCell ref="F130:I130"/>
    <mergeCell ref="F131:I131"/>
    <mergeCell ref="F126:I126"/>
    <mergeCell ref="L126:M126"/>
    <mergeCell ref="N126:Q126"/>
    <mergeCell ref="F127:I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M115:Q115"/>
    <mergeCell ref="M116:Q116"/>
    <mergeCell ref="F118:I118"/>
    <mergeCell ref="L118:M118"/>
    <mergeCell ref="N118:Q118"/>
    <mergeCell ref="C108:Q108"/>
    <mergeCell ref="F110:P110"/>
    <mergeCell ref="F111:P111"/>
    <mergeCell ref="M113:P113"/>
    <mergeCell ref="N97:Q97"/>
    <mergeCell ref="N98:Q98"/>
    <mergeCell ref="N100:Q100"/>
    <mergeCell ref="L102:Q102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D227" sqref="AD227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.832031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4" width="11.33203125" style="2" hidden="1" customWidth="1"/>
    <col min="65" max="16384" width="11.33203125" style="1" customWidth="1"/>
  </cols>
  <sheetData>
    <row r="1" spans="1:256" s="3" customFormat="1" ht="22.5" customHeight="1">
      <c r="A1" s="163"/>
      <c r="B1" s="160"/>
      <c r="C1" s="160"/>
      <c r="D1" s="161" t="s">
        <v>1</v>
      </c>
      <c r="E1" s="160"/>
      <c r="F1" s="162" t="s">
        <v>573</v>
      </c>
      <c r="G1" s="162"/>
      <c r="H1" s="226" t="s">
        <v>574</v>
      </c>
      <c r="I1" s="226"/>
      <c r="J1" s="226"/>
      <c r="K1" s="226"/>
      <c r="L1" s="162" t="s">
        <v>575</v>
      </c>
      <c r="M1" s="160"/>
      <c r="N1" s="160"/>
      <c r="O1" s="161" t="s">
        <v>89</v>
      </c>
      <c r="P1" s="160"/>
      <c r="Q1" s="160"/>
      <c r="R1" s="160"/>
      <c r="S1" s="162" t="s">
        <v>576</v>
      </c>
      <c r="T1" s="162"/>
      <c r="U1" s="163"/>
      <c r="V1" s="16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6" t="s">
        <v>4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12" t="s">
        <v>5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90</v>
      </c>
    </row>
    <row r="4" spans="2:46" s="2" customFormat="1" ht="37.5" customHeight="1">
      <c r="B4" s="10"/>
      <c r="C4" s="188" t="s">
        <v>91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175" t="str">
        <f>'Rekapitulace stavby'!$K$6</f>
        <v>TJ Spartak Chrastava - plynovodní přípojka a OPZ</v>
      </c>
      <c r="G6" s="187"/>
      <c r="H6" s="187"/>
      <c r="I6" s="187"/>
      <c r="J6" s="187"/>
      <c r="K6" s="187"/>
      <c r="L6" s="187"/>
      <c r="M6" s="187"/>
      <c r="N6" s="187"/>
      <c r="O6" s="187"/>
      <c r="P6" s="187"/>
      <c r="R6" s="11"/>
    </row>
    <row r="7" spans="2:18" s="6" customFormat="1" ht="33" customHeight="1">
      <c r="B7" s="78"/>
      <c r="D7" s="15" t="s">
        <v>92</v>
      </c>
      <c r="F7" s="190" t="s">
        <v>415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R7" s="79"/>
    </row>
    <row r="8" spans="2:18" s="6" customFormat="1" ht="15" customHeight="1">
      <c r="B8" s="78"/>
      <c r="D8" s="16" t="s">
        <v>16</v>
      </c>
      <c r="F8" s="14"/>
      <c r="M8" s="16" t="s">
        <v>17</v>
      </c>
      <c r="O8" s="14"/>
      <c r="R8" s="79"/>
    </row>
    <row r="9" spans="2:18" s="6" customFormat="1" ht="15" customHeight="1">
      <c r="B9" s="78"/>
      <c r="D9" s="16" t="s">
        <v>19</v>
      </c>
      <c r="F9" s="14" t="s">
        <v>20</v>
      </c>
      <c r="M9" s="16" t="s">
        <v>21</v>
      </c>
      <c r="O9" s="176" t="str">
        <f>'Rekapitulace stavby'!$AN$8</f>
        <v>14.10.2015</v>
      </c>
      <c r="P9" s="202"/>
      <c r="R9" s="79"/>
    </row>
    <row r="10" spans="2:18" s="6" customFormat="1" ht="11.25" customHeight="1">
      <c r="B10" s="78"/>
      <c r="R10" s="79"/>
    </row>
    <row r="11" spans="2:18" s="6" customFormat="1" ht="15" customHeight="1">
      <c r="B11" s="78"/>
      <c r="D11" s="16" t="s">
        <v>25</v>
      </c>
      <c r="M11" s="16" t="s">
        <v>26</v>
      </c>
      <c r="O11" s="189">
        <f>IF('Rekapitulace stavby'!$AN$10="","",'Rekapitulace stavby'!$AN$10)</f>
      </c>
      <c r="P11" s="202"/>
      <c r="R11" s="79"/>
    </row>
    <row r="12" spans="2:18" s="6" customFormat="1" ht="18" customHeight="1">
      <c r="B12" s="78"/>
      <c r="E12" s="14" t="str">
        <f>IF('Rekapitulace stavby'!$E$11="","",'Rekapitulace stavby'!$E$11)</f>
        <v> </v>
      </c>
      <c r="M12" s="16" t="s">
        <v>27</v>
      </c>
      <c r="O12" s="189">
        <f>IF('Rekapitulace stavby'!$AN$11="","",'Rekapitulace stavby'!$AN$11)</f>
      </c>
      <c r="P12" s="202"/>
      <c r="R12" s="79"/>
    </row>
    <row r="13" spans="2:18" s="6" customFormat="1" ht="7.5" customHeight="1">
      <c r="B13" s="78"/>
      <c r="R13" s="79"/>
    </row>
    <row r="14" spans="2:18" s="6" customFormat="1" ht="15" customHeight="1">
      <c r="B14" s="78"/>
      <c r="D14" s="16" t="s">
        <v>28</v>
      </c>
      <c r="M14" s="16" t="s">
        <v>26</v>
      </c>
      <c r="O14" s="189">
        <f>IF('Rekapitulace stavby'!$AN$13="","",'Rekapitulace stavby'!$AN$13)</f>
      </c>
      <c r="P14" s="202"/>
      <c r="R14" s="79"/>
    </row>
    <row r="15" spans="2:18" s="6" customFormat="1" ht="18" customHeight="1">
      <c r="B15" s="78"/>
      <c r="E15" s="14" t="str">
        <f>IF('Rekapitulace stavby'!$E$14="","",'Rekapitulace stavby'!$E$14)</f>
        <v> </v>
      </c>
      <c r="M15" s="16" t="s">
        <v>27</v>
      </c>
      <c r="O15" s="189">
        <f>IF('Rekapitulace stavby'!$AN$14="","",'Rekapitulace stavby'!$AN$14)</f>
      </c>
      <c r="P15" s="202"/>
      <c r="R15" s="79"/>
    </row>
    <row r="16" spans="2:18" s="6" customFormat="1" ht="7.5" customHeight="1">
      <c r="B16" s="78"/>
      <c r="R16" s="79"/>
    </row>
    <row r="17" spans="2:18" s="6" customFormat="1" ht="15" customHeight="1">
      <c r="B17" s="78"/>
      <c r="D17" s="16" t="s">
        <v>29</v>
      </c>
      <c r="M17" s="16" t="s">
        <v>26</v>
      </c>
      <c r="O17" s="189"/>
      <c r="P17" s="202"/>
      <c r="R17" s="79"/>
    </row>
    <row r="18" spans="2:18" s="6" customFormat="1" ht="18" customHeight="1">
      <c r="B18" s="78"/>
      <c r="E18" s="14" t="s">
        <v>30</v>
      </c>
      <c r="M18" s="16" t="s">
        <v>27</v>
      </c>
      <c r="O18" s="189"/>
      <c r="P18" s="202"/>
      <c r="R18" s="79"/>
    </row>
    <row r="19" spans="2:18" s="6" customFormat="1" ht="7.5" customHeight="1">
      <c r="B19" s="78"/>
      <c r="R19" s="79"/>
    </row>
    <row r="20" spans="2:18" s="6" customFormat="1" ht="15" customHeight="1">
      <c r="B20" s="78"/>
      <c r="D20" s="16" t="s">
        <v>32</v>
      </c>
      <c r="M20" s="16" t="s">
        <v>26</v>
      </c>
      <c r="O20" s="189"/>
      <c r="P20" s="202"/>
      <c r="R20" s="79"/>
    </row>
    <row r="21" spans="2:18" s="6" customFormat="1" ht="18" customHeight="1">
      <c r="B21" s="78"/>
      <c r="E21" s="14" t="s">
        <v>33</v>
      </c>
      <c r="M21" s="16" t="s">
        <v>27</v>
      </c>
      <c r="O21" s="189"/>
      <c r="P21" s="202"/>
      <c r="R21" s="79"/>
    </row>
    <row r="22" spans="2:18" s="6" customFormat="1" ht="7.5" customHeight="1">
      <c r="B22" s="78"/>
      <c r="R22" s="79"/>
    </row>
    <row r="23" spans="2:18" s="6" customFormat="1" ht="15" customHeight="1">
      <c r="B23" s="78"/>
      <c r="D23" s="16" t="s">
        <v>34</v>
      </c>
      <c r="R23" s="79"/>
    </row>
    <row r="24" spans="2:18" s="80" customFormat="1" ht="13.5" customHeight="1">
      <c r="B24" s="81"/>
      <c r="E24" s="191"/>
      <c r="F24" s="177"/>
      <c r="G24" s="177"/>
      <c r="H24" s="177"/>
      <c r="I24" s="177"/>
      <c r="J24" s="177"/>
      <c r="K24" s="177"/>
      <c r="L24" s="177"/>
      <c r="R24" s="82"/>
    </row>
    <row r="25" spans="2:18" s="6" customFormat="1" ht="7.5" customHeight="1">
      <c r="B25" s="78"/>
      <c r="R25" s="79"/>
    </row>
    <row r="26" spans="2:18" s="6" customFormat="1" ht="7.5" customHeight="1">
      <c r="B26" s="7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R26" s="79"/>
    </row>
    <row r="27" spans="2:18" s="6" customFormat="1" ht="15" customHeight="1">
      <c r="B27" s="78"/>
      <c r="D27" s="84" t="s">
        <v>94</v>
      </c>
      <c r="M27" s="192">
        <f>$N$88</f>
        <v>0</v>
      </c>
      <c r="N27" s="202"/>
      <c r="O27" s="202"/>
      <c r="P27" s="202"/>
      <c r="R27" s="79"/>
    </row>
    <row r="28" spans="2:18" s="6" customFormat="1" ht="15" customHeight="1">
      <c r="B28" s="78"/>
      <c r="D28" s="18" t="s">
        <v>95</v>
      </c>
      <c r="M28" s="192">
        <f>$N$105</f>
        <v>0</v>
      </c>
      <c r="N28" s="202"/>
      <c r="O28" s="202"/>
      <c r="P28" s="202"/>
      <c r="R28" s="79"/>
    </row>
    <row r="29" spans="2:18" s="6" customFormat="1" ht="7.5" customHeight="1">
      <c r="B29" s="78"/>
      <c r="R29" s="79"/>
    </row>
    <row r="30" spans="2:18" s="6" customFormat="1" ht="26.25" customHeight="1">
      <c r="B30" s="78"/>
      <c r="D30" s="85" t="s">
        <v>37</v>
      </c>
      <c r="M30" s="178">
        <f>ROUND($M$27+$M$28,2)</f>
        <v>0</v>
      </c>
      <c r="N30" s="202"/>
      <c r="O30" s="202"/>
      <c r="P30" s="202"/>
      <c r="R30" s="79"/>
    </row>
    <row r="31" spans="2:18" s="6" customFormat="1" ht="7.5" customHeight="1">
      <c r="B31" s="78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R31" s="79"/>
    </row>
    <row r="32" spans="2:18" s="6" customFormat="1" ht="15" customHeight="1">
      <c r="B32" s="78"/>
      <c r="D32" s="24" t="s">
        <v>38</v>
      </c>
      <c r="E32" s="24" t="s">
        <v>39</v>
      </c>
      <c r="F32" s="25">
        <v>0.21</v>
      </c>
      <c r="G32" s="86" t="s">
        <v>40</v>
      </c>
      <c r="H32" s="179">
        <f>ROUND((SUM($BE$105:$BE$106)+SUM($BE$124:$BE$229)),2)</f>
        <v>0</v>
      </c>
      <c r="I32" s="202"/>
      <c r="J32" s="202"/>
      <c r="M32" s="179">
        <f>ROUND(ROUND((SUM($BE$105:$BE$106)+SUM($BE$124:$BE$229)),2)*$F$32,2)</f>
        <v>0</v>
      </c>
      <c r="N32" s="202"/>
      <c r="O32" s="202"/>
      <c r="P32" s="202"/>
      <c r="R32" s="79"/>
    </row>
    <row r="33" spans="2:18" s="6" customFormat="1" ht="15" customHeight="1">
      <c r="B33" s="78"/>
      <c r="E33" s="24" t="s">
        <v>41</v>
      </c>
      <c r="F33" s="25">
        <v>0.15</v>
      </c>
      <c r="G33" s="86" t="s">
        <v>40</v>
      </c>
      <c r="H33" s="179">
        <f>ROUND((SUM($BF$105:$BF$106)+SUM($BF$124:$BF$229)),2)</f>
        <v>0</v>
      </c>
      <c r="I33" s="202"/>
      <c r="J33" s="202"/>
      <c r="M33" s="179">
        <f>ROUND(ROUND((SUM($BF$105:$BF$106)+SUM($BF$124:$BF$229)),2)*$F$33,2)</f>
        <v>0</v>
      </c>
      <c r="N33" s="202"/>
      <c r="O33" s="202"/>
      <c r="P33" s="202"/>
      <c r="R33" s="79"/>
    </row>
    <row r="34" spans="2:18" s="6" customFormat="1" ht="15" customHeight="1" hidden="1">
      <c r="B34" s="78"/>
      <c r="E34" s="24" t="s">
        <v>42</v>
      </c>
      <c r="F34" s="25">
        <v>0.21</v>
      </c>
      <c r="G34" s="86" t="s">
        <v>40</v>
      </c>
      <c r="H34" s="179">
        <f>ROUND((SUM($BG$105:$BG$106)+SUM($BG$124:$BG$229)),2)</f>
        <v>0</v>
      </c>
      <c r="I34" s="202"/>
      <c r="J34" s="202"/>
      <c r="M34" s="179">
        <v>0</v>
      </c>
      <c r="N34" s="202"/>
      <c r="O34" s="202"/>
      <c r="P34" s="202"/>
      <c r="R34" s="79"/>
    </row>
    <row r="35" spans="2:18" s="6" customFormat="1" ht="15" customHeight="1" hidden="1">
      <c r="B35" s="78"/>
      <c r="E35" s="24" t="s">
        <v>43</v>
      </c>
      <c r="F35" s="25">
        <v>0.15</v>
      </c>
      <c r="G35" s="86" t="s">
        <v>40</v>
      </c>
      <c r="H35" s="179">
        <f>ROUND((SUM($BH$105:$BH$106)+SUM($BH$124:$BH$229)),2)</f>
        <v>0</v>
      </c>
      <c r="I35" s="202"/>
      <c r="J35" s="202"/>
      <c r="M35" s="179">
        <v>0</v>
      </c>
      <c r="N35" s="202"/>
      <c r="O35" s="202"/>
      <c r="P35" s="202"/>
      <c r="R35" s="79"/>
    </row>
    <row r="36" spans="2:18" s="6" customFormat="1" ht="15" customHeight="1" hidden="1">
      <c r="B36" s="78"/>
      <c r="E36" s="24" t="s">
        <v>44</v>
      </c>
      <c r="F36" s="25">
        <v>0</v>
      </c>
      <c r="G36" s="86" t="s">
        <v>40</v>
      </c>
      <c r="H36" s="179">
        <f>ROUND((SUM($BI$105:$BI$106)+SUM($BI$124:$BI$229)),2)</f>
        <v>0</v>
      </c>
      <c r="I36" s="202"/>
      <c r="J36" s="202"/>
      <c r="M36" s="179">
        <v>0</v>
      </c>
      <c r="N36" s="202"/>
      <c r="O36" s="202"/>
      <c r="P36" s="202"/>
      <c r="R36" s="79"/>
    </row>
    <row r="37" spans="2:18" s="6" customFormat="1" ht="7.5" customHeight="1">
      <c r="B37" s="78"/>
      <c r="R37" s="79"/>
    </row>
    <row r="38" spans="2:18" s="6" customFormat="1" ht="26.25" customHeight="1">
      <c r="B38" s="78"/>
      <c r="C38" s="87"/>
      <c r="D38" s="29" t="s">
        <v>45</v>
      </c>
      <c r="E38" s="88"/>
      <c r="F38" s="88"/>
      <c r="G38" s="89" t="s">
        <v>46</v>
      </c>
      <c r="H38" s="31" t="s">
        <v>47</v>
      </c>
      <c r="I38" s="88"/>
      <c r="J38" s="88"/>
      <c r="K38" s="88"/>
      <c r="L38" s="200">
        <f>SUM($M$30:$M$36)</f>
        <v>0</v>
      </c>
      <c r="M38" s="180"/>
      <c r="N38" s="180"/>
      <c r="O38" s="180"/>
      <c r="P38" s="181"/>
      <c r="Q38" s="87"/>
      <c r="R38" s="79"/>
    </row>
    <row r="39" spans="2:18" s="6" customFormat="1" ht="15" customHeight="1">
      <c r="B39" s="78"/>
      <c r="R39" s="79"/>
    </row>
    <row r="40" spans="2:18" s="6" customFormat="1" ht="15" customHeight="1">
      <c r="B40" s="78"/>
      <c r="R40" s="79"/>
    </row>
    <row r="41" spans="2:18" ht="12" customHeight="1">
      <c r="B41" s="10"/>
      <c r="R41" s="11"/>
    </row>
    <row r="42" spans="2:18" ht="12" customHeight="1">
      <c r="B42" s="10"/>
      <c r="R42" s="11"/>
    </row>
    <row r="43" spans="2:18" ht="12" customHeight="1">
      <c r="B43" s="10"/>
      <c r="R43" s="11"/>
    </row>
    <row r="44" spans="2:18" ht="12" customHeight="1">
      <c r="B44" s="10"/>
      <c r="R44" s="11"/>
    </row>
    <row r="45" spans="2:18" ht="12" customHeight="1">
      <c r="B45" s="10"/>
      <c r="R45" s="11"/>
    </row>
    <row r="46" spans="2:18" ht="12" customHeight="1">
      <c r="B46" s="10"/>
      <c r="R46" s="11"/>
    </row>
    <row r="47" spans="2:18" ht="12" customHeight="1">
      <c r="B47" s="10"/>
      <c r="R47" s="11"/>
    </row>
    <row r="48" spans="2:18" ht="12" customHeight="1">
      <c r="B48" s="10"/>
      <c r="R48" s="11"/>
    </row>
    <row r="49" spans="2:18" ht="12" customHeight="1">
      <c r="B49" s="10"/>
      <c r="R49" s="11"/>
    </row>
    <row r="50" spans="2:18" s="6" customFormat="1" ht="15" customHeight="1">
      <c r="B50" s="78"/>
      <c r="D50" s="32" t="s">
        <v>48</v>
      </c>
      <c r="E50" s="83"/>
      <c r="F50" s="83"/>
      <c r="G50" s="83"/>
      <c r="H50" s="90"/>
      <c r="J50" s="32" t="s">
        <v>49</v>
      </c>
      <c r="K50" s="83"/>
      <c r="L50" s="83"/>
      <c r="M50" s="83"/>
      <c r="N50" s="83"/>
      <c r="O50" s="83"/>
      <c r="P50" s="90"/>
      <c r="R50" s="79"/>
    </row>
    <row r="51" spans="2:18" ht="12" customHeight="1">
      <c r="B51" s="10"/>
      <c r="D51" s="35"/>
      <c r="H51" s="36"/>
      <c r="J51" s="35"/>
      <c r="P51" s="36"/>
      <c r="R51" s="11"/>
    </row>
    <row r="52" spans="2:18" ht="12" customHeight="1">
      <c r="B52" s="10"/>
      <c r="D52" s="35"/>
      <c r="H52" s="36"/>
      <c r="J52" s="35"/>
      <c r="P52" s="36"/>
      <c r="R52" s="11"/>
    </row>
    <row r="53" spans="2:18" ht="12" customHeight="1">
      <c r="B53" s="10"/>
      <c r="D53" s="35"/>
      <c r="H53" s="36"/>
      <c r="J53" s="35"/>
      <c r="P53" s="36"/>
      <c r="R53" s="11"/>
    </row>
    <row r="54" spans="2:18" ht="12" customHeight="1">
      <c r="B54" s="10"/>
      <c r="D54" s="35"/>
      <c r="H54" s="36"/>
      <c r="J54" s="35"/>
      <c r="P54" s="36"/>
      <c r="R54" s="11"/>
    </row>
    <row r="55" spans="2:18" ht="12" customHeight="1">
      <c r="B55" s="10"/>
      <c r="D55" s="35"/>
      <c r="H55" s="36"/>
      <c r="J55" s="35"/>
      <c r="P55" s="36"/>
      <c r="R55" s="11"/>
    </row>
    <row r="56" spans="2:18" ht="12" customHeight="1">
      <c r="B56" s="10"/>
      <c r="D56" s="35"/>
      <c r="H56" s="36"/>
      <c r="J56" s="35"/>
      <c r="P56" s="36"/>
      <c r="R56" s="11"/>
    </row>
    <row r="57" spans="2:18" ht="12" customHeight="1">
      <c r="B57" s="10"/>
      <c r="D57" s="35"/>
      <c r="H57" s="36"/>
      <c r="J57" s="35"/>
      <c r="P57" s="36"/>
      <c r="R57" s="11"/>
    </row>
    <row r="58" spans="2:18" ht="12" customHeight="1">
      <c r="B58" s="10"/>
      <c r="D58" s="35"/>
      <c r="H58" s="36"/>
      <c r="J58" s="35"/>
      <c r="P58" s="36"/>
      <c r="R58" s="11"/>
    </row>
    <row r="59" spans="2:18" s="6" customFormat="1" ht="15" customHeight="1">
      <c r="B59" s="78"/>
      <c r="D59" s="37" t="s">
        <v>50</v>
      </c>
      <c r="E59" s="91"/>
      <c r="F59" s="91"/>
      <c r="G59" s="39" t="s">
        <v>51</v>
      </c>
      <c r="H59" s="92"/>
      <c r="J59" s="37" t="s">
        <v>50</v>
      </c>
      <c r="K59" s="91"/>
      <c r="L59" s="91"/>
      <c r="M59" s="91"/>
      <c r="N59" s="39" t="s">
        <v>51</v>
      </c>
      <c r="O59" s="91"/>
      <c r="P59" s="92"/>
      <c r="R59" s="79"/>
    </row>
    <row r="60" spans="2:18" ht="12" customHeight="1">
      <c r="B60" s="10"/>
      <c r="R60" s="11"/>
    </row>
    <row r="61" spans="2:18" s="6" customFormat="1" ht="15" customHeight="1">
      <c r="B61" s="78"/>
      <c r="D61" s="32" t="s">
        <v>52</v>
      </c>
      <c r="E61" s="83"/>
      <c r="F61" s="83"/>
      <c r="G61" s="83"/>
      <c r="H61" s="90"/>
      <c r="J61" s="32" t="s">
        <v>53</v>
      </c>
      <c r="K61" s="83"/>
      <c r="L61" s="83"/>
      <c r="M61" s="83"/>
      <c r="N61" s="83"/>
      <c r="O61" s="83"/>
      <c r="P61" s="90"/>
      <c r="R61" s="79"/>
    </row>
    <row r="62" spans="2:18" ht="12" customHeight="1">
      <c r="B62" s="10"/>
      <c r="D62" s="35"/>
      <c r="H62" s="36"/>
      <c r="J62" s="35"/>
      <c r="P62" s="36"/>
      <c r="R62" s="11"/>
    </row>
    <row r="63" spans="2:18" ht="12" customHeight="1">
      <c r="B63" s="10"/>
      <c r="D63" s="35"/>
      <c r="H63" s="36"/>
      <c r="J63" s="35"/>
      <c r="P63" s="36"/>
      <c r="R63" s="11"/>
    </row>
    <row r="64" spans="2:18" ht="12" customHeight="1">
      <c r="B64" s="10"/>
      <c r="D64" s="35"/>
      <c r="H64" s="36"/>
      <c r="J64" s="35"/>
      <c r="P64" s="36"/>
      <c r="R64" s="11"/>
    </row>
    <row r="65" spans="2:18" ht="12" customHeight="1">
      <c r="B65" s="10"/>
      <c r="D65" s="35"/>
      <c r="H65" s="36"/>
      <c r="J65" s="35"/>
      <c r="P65" s="36"/>
      <c r="R65" s="11"/>
    </row>
    <row r="66" spans="2:18" ht="12" customHeight="1">
      <c r="B66" s="10"/>
      <c r="D66" s="35"/>
      <c r="H66" s="36"/>
      <c r="J66" s="35"/>
      <c r="P66" s="36"/>
      <c r="R66" s="11"/>
    </row>
    <row r="67" spans="2:18" ht="12" customHeight="1">
      <c r="B67" s="10"/>
      <c r="D67" s="35"/>
      <c r="H67" s="36"/>
      <c r="J67" s="35"/>
      <c r="P67" s="36"/>
      <c r="R67" s="11"/>
    </row>
    <row r="68" spans="2:18" ht="12" customHeight="1">
      <c r="B68" s="10"/>
      <c r="D68" s="35"/>
      <c r="H68" s="36"/>
      <c r="J68" s="35"/>
      <c r="P68" s="36"/>
      <c r="R68" s="11"/>
    </row>
    <row r="69" spans="2:18" ht="12" customHeight="1">
      <c r="B69" s="10"/>
      <c r="D69" s="35"/>
      <c r="H69" s="36"/>
      <c r="J69" s="35"/>
      <c r="P69" s="36"/>
      <c r="R69" s="11"/>
    </row>
    <row r="70" spans="2:18" s="6" customFormat="1" ht="15" customHeight="1">
      <c r="B70" s="78"/>
      <c r="D70" s="37" t="s">
        <v>50</v>
      </c>
      <c r="E70" s="91"/>
      <c r="F70" s="91"/>
      <c r="G70" s="39" t="s">
        <v>51</v>
      </c>
      <c r="H70" s="92"/>
      <c r="J70" s="37" t="s">
        <v>50</v>
      </c>
      <c r="K70" s="91"/>
      <c r="L70" s="91"/>
      <c r="M70" s="91"/>
      <c r="N70" s="39" t="s">
        <v>51</v>
      </c>
      <c r="O70" s="91"/>
      <c r="P70" s="92"/>
      <c r="R70" s="79"/>
    </row>
    <row r="71" spans="2:18" s="6" customFormat="1" ht="1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5"/>
    </row>
    <row r="75" spans="2:18" s="6" customFormat="1" ht="7.5" customHeight="1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8"/>
    </row>
    <row r="76" spans="2:18" s="6" customFormat="1" ht="37.5" customHeight="1">
      <c r="B76" s="78"/>
      <c r="C76" s="188" t="s">
        <v>96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79"/>
    </row>
    <row r="77" spans="2:18" s="6" customFormat="1" ht="7.5" customHeight="1">
      <c r="B77" s="78"/>
      <c r="R77" s="79"/>
    </row>
    <row r="78" spans="2:18" s="6" customFormat="1" ht="30" customHeight="1">
      <c r="B78" s="78"/>
      <c r="C78" s="16" t="s">
        <v>13</v>
      </c>
      <c r="F78" s="175" t="str">
        <f>$F$6</f>
        <v>TJ Spartak Chrastava - plynovodní přípojka a OPZ</v>
      </c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R78" s="79"/>
    </row>
    <row r="79" spans="2:18" s="6" customFormat="1" ht="37.5" customHeight="1">
      <c r="B79" s="78"/>
      <c r="C79" s="49" t="s">
        <v>92</v>
      </c>
      <c r="F79" s="174" t="str">
        <f>$F$7</f>
        <v>02982 - OPZ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R79" s="79"/>
    </row>
    <row r="80" spans="2:18" s="6" customFormat="1" ht="7.5" customHeight="1">
      <c r="B80" s="78"/>
      <c r="R80" s="79"/>
    </row>
    <row r="81" spans="2:18" s="6" customFormat="1" ht="18" customHeight="1">
      <c r="B81" s="78"/>
      <c r="C81" s="16" t="s">
        <v>19</v>
      </c>
      <c r="F81" s="14" t="str">
        <f>$F$9</f>
        <v> </v>
      </c>
      <c r="K81" s="16" t="s">
        <v>21</v>
      </c>
      <c r="M81" s="176" t="str">
        <f>IF($O$9="","",$O$9)</f>
        <v>14.10.2015</v>
      </c>
      <c r="N81" s="202"/>
      <c r="O81" s="202"/>
      <c r="P81" s="202"/>
      <c r="R81" s="79"/>
    </row>
    <row r="82" spans="2:18" s="6" customFormat="1" ht="7.5" customHeight="1">
      <c r="B82" s="78"/>
      <c r="R82" s="79"/>
    </row>
    <row r="83" spans="2:18" s="6" customFormat="1" ht="13.5" customHeight="1">
      <c r="B83" s="78"/>
      <c r="C83" s="16" t="s">
        <v>25</v>
      </c>
      <c r="F83" s="14" t="str">
        <f>$E$12</f>
        <v> </v>
      </c>
      <c r="K83" s="16" t="s">
        <v>29</v>
      </c>
      <c r="M83" s="189" t="str">
        <f>$E$18</f>
        <v>Inpos-projekt, s.r.o.</v>
      </c>
      <c r="N83" s="202"/>
      <c r="O83" s="202"/>
      <c r="P83" s="202"/>
      <c r="Q83" s="202"/>
      <c r="R83" s="79"/>
    </row>
    <row r="84" spans="2:18" s="6" customFormat="1" ht="15" customHeight="1">
      <c r="B84" s="78"/>
      <c r="C84" s="16" t="s">
        <v>28</v>
      </c>
      <c r="F84" s="14" t="str">
        <f>IF($E$15="","",$E$15)</f>
        <v> </v>
      </c>
      <c r="K84" s="16" t="s">
        <v>32</v>
      </c>
      <c r="M84" s="189" t="str">
        <f>$E$21</f>
        <v>Ing. Pařízek Jiří</v>
      </c>
      <c r="N84" s="202"/>
      <c r="O84" s="202"/>
      <c r="P84" s="202"/>
      <c r="Q84" s="202"/>
      <c r="R84" s="79"/>
    </row>
    <row r="85" spans="2:18" s="6" customFormat="1" ht="11.25" customHeight="1">
      <c r="B85" s="78"/>
      <c r="R85" s="79"/>
    </row>
    <row r="86" spans="2:18" s="6" customFormat="1" ht="30" customHeight="1">
      <c r="B86" s="78"/>
      <c r="C86" s="182" t="s">
        <v>97</v>
      </c>
      <c r="D86" s="183"/>
      <c r="E86" s="183"/>
      <c r="F86" s="183"/>
      <c r="G86" s="183"/>
      <c r="H86" s="87"/>
      <c r="I86" s="87"/>
      <c r="J86" s="87"/>
      <c r="K86" s="87"/>
      <c r="L86" s="87"/>
      <c r="M86" s="87"/>
      <c r="N86" s="182" t="s">
        <v>98</v>
      </c>
      <c r="O86" s="202"/>
      <c r="P86" s="202"/>
      <c r="Q86" s="202"/>
      <c r="R86" s="79"/>
    </row>
    <row r="87" spans="2:18" s="6" customFormat="1" ht="11.25" customHeight="1">
      <c r="B87" s="78"/>
      <c r="R87" s="79"/>
    </row>
    <row r="88" spans="2:47" s="6" customFormat="1" ht="30" customHeight="1">
      <c r="B88" s="78"/>
      <c r="C88" s="59" t="s">
        <v>99</v>
      </c>
      <c r="N88" s="213">
        <f>$N$124</f>
        <v>0</v>
      </c>
      <c r="O88" s="202"/>
      <c r="P88" s="202"/>
      <c r="Q88" s="202"/>
      <c r="R88" s="79"/>
      <c r="AU88" s="6" t="s">
        <v>100</v>
      </c>
    </row>
    <row r="89" spans="2:18" s="64" customFormat="1" ht="25.5" customHeight="1">
      <c r="B89" s="99"/>
      <c r="D89" s="100" t="s">
        <v>101</v>
      </c>
      <c r="N89" s="184">
        <f>$N$125</f>
        <v>0</v>
      </c>
      <c r="O89" s="185"/>
      <c r="P89" s="185"/>
      <c r="Q89" s="185"/>
      <c r="R89" s="101"/>
    </row>
    <row r="90" spans="2:18" s="84" customFormat="1" ht="20.25" customHeight="1">
      <c r="B90" s="102"/>
      <c r="D90" s="103" t="s">
        <v>102</v>
      </c>
      <c r="N90" s="164">
        <f>$N$126</f>
        <v>0</v>
      </c>
      <c r="O90" s="185"/>
      <c r="P90" s="185"/>
      <c r="Q90" s="185"/>
      <c r="R90" s="104"/>
    </row>
    <row r="91" spans="2:18" s="84" customFormat="1" ht="20.25" customHeight="1">
      <c r="B91" s="102"/>
      <c r="D91" s="103" t="s">
        <v>416</v>
      </c>
      <c r="N91" s="164">
        <f>$N$152</f>
        <v>0</v>
      </c>
      <c r="O91" s="185"/>
      <c r="P91" s="185"/>
      <c r="Q91" s="185"/>
      <c r="R91" s="104"/>
    </row>
    <row r="92" spans="2:18" s="84" customFormat="1" ht="20.25" customHeight="1">
      <c r="B92" s="102"/>
      <c r="D92" s="103" t="s">
        <v>417</v>
      </c>
      <c r="N92" s="164">
        <f>$N$158</f>
        <v>0</v>
      </c>
      <c r="O92" s="185"/>
      <c r="P92" s="185"/>
      <c r="Q92" s="185"/>
      <c r="R92" s="104"/>
    </row>
    <row r="93" spans="2:18" s="84" customFormat="1" ht="20.25" customHeight="1">
      <c r="B93" s="102"/>
      <c r="D93" s="103" t="s">
        <v>103</v>
      </c>
      <c r="N93" s="164">
        <f>$N$162</f>
        <v>0</v>
      </c>
      <c r="O93" s="185"/>
      <c r="P93" s="185"/>
      <c r="Q93" s="185"/>
      <c r="R93" s="104"/>
    </row>
    <row r="94" spans="2:18" s="84" customFormat="1" ht="20.25" customHeight="1">
      <c r="B94" s="102"/>
      <c r="D94" s="103" t="s">
        <v>104</v>
      </c>
      <c r="N94" s="164">
        <f>$N$171</f>
        <v>0</v>
      </c>
      <c r="O94" s="185"/>
      <c r="P94" s="185"/>
      <c r="Q94" s="185"/>
      <c r="R94" s="104"/>
    </row>
    <row r="95" spans="2:18" s="84" customFormat="1" ht="20.25" customHeight="1">
      <c r="B95" s="102"/>
      <c r="D95" s="103" t="s">
        <v>418</v>
      </c>
      <c r="N95" s="164">
        <f>$N$173</f>
        <v>0</v>
      </c>
      <c r="O95" s="185"/>
      <c r="P95" s="185"/>
      <c r="Q95" s="185"/>
      <c r="R95" s="104"/>
    </row>
    <row r="96" spans="2:18" s="84" customFormat="1" ht="20.25" customHeight="1">
      <c r="B96" s="102"/>
      <c r="D96" s="103" t="s">
        <v>105</v>
      </c>
      <c r="N96" s="164">
        <f>$N$176</f>
        <v>0</v>
      </c>
      <c r="O96" s="185"/>
      <c r="P96" s="185"/>
      <c r="Q96" s="185"/>
      <c r="R96" s="104"/>
    </row>
    <row r="97" spans="2:18" s="84" customFormat="1" ht="20.25" customHeight="1">
      <c r="B97" s="102"/>
      <c r="D97" s="103" t="s">
        <v>106</v>
      </c>
      <c r="N97" s="164">
        <f>$N$181</f>
        <v>0</v>
      </c>
      <c r="O97" s="185"/>
      <c r="P97" s="185"/>
      <c r="Q97" s="185"/>
      <c r="R97" s="104"/>
    </row>
    <row r="98" spans="2:18" s="64" customFormat="1" ht="25.5" customHeight="1">
      <c r="B98" s="99"/>
      <c r="D98" s="100" t="s">
        <v>419</v>
      </c>
      <c r="N98" s="184">
        <f>$N$183</f>
        <v>0</v>
      </c>
      <c r="O98" s="185"/>
      <c r="P98" s="185"/>
      <c r="Q98" s="185"/>
      <c r="R98" s="101"/>
    </row>
    <row r="99" spans="2:18" s="84" customFormat="1" ht="20.25" customHeight="1">
      <c r="B99" s="102"/>
      <c r="D99" s="103" t="s">
        <v>420</v>
      </c>
      <c r="N99" s="164">
        <f>$N$184</f>
        <v>0</v>
      </c>
      <c r="O99" s="185"/>
      <c r="P99" s="185"/>
      <c r="Q99" s="185"/>
      <c r="R99" s="104"/>
    </row>
    <row r="100" spans="2:18" s="84" customFormat="1" ht="20.25" customHeight="1">
      <c r="B100" s="102"/>
      <c r="D100" s="103" t="s">
        <v>421</v>
      </c>
      <c r="N100" s="164">
        <f>$N$192</f>
        <v>0</v>
      </c>
      <c r="O100" s="185"/>
      <c r="P100" s="185"/>
      <c r="Q100" s="185"/>
      <c r="R100" s="104"/>
    </row>
    <row r="101" spans="2:18" s="64" customFormat="1" ht="25.5" customHeight="1">
      <c r="B101" s="99"/>
      <c r="D101" s="100" t="s">
        <v>107</v>
      </c>
      <c r="N101" s="184">
        <f>$N$194</f>
        <v>0</v>
      </c>
      <c r="O101" s="185"/>
      <c r="P101" s="185"/>
      <c r="Q101" s="185"/>
      <c r="R101" s="101"/>
    </row>
    <row r="102" spans="2:18" s="84" customFormat="1" ht="20.25" customHeight="1">
      <c r="B102" s="102"/>
      <c r="D102" s="103" t="s">
        <v>108</v>
      </c>
      <c r="N102" s="164">
        <f>$N$195</f>
        <v>0</v>
      </c>
      <c r="O102" s="185"/>
      <c r="P102" s="185"/>
      <c r="Q102" s="185"/>
      <c r="R102" s="104"/>
    </row>
    <row r="103" spans="2:18" s="84" customFormat="1" ht="20.25" customHeight="1">
      <c r="B103" s="102"/>
      <c r="D103" s="103" t="s">
        <v>109</v>
      </c>
      <c r="N103" s="164">
        <f>$N$198</f>
        <v>0</v>
      </c>
      <c r="O103" s="185"/>
      <c r="P103" s="185"/>
      <c r="Q103" s="185"/>
      <c r="R103" s="104"/>
    </row>
    <row r="104" spans="2:18" s="6" customFormat="1" ht="22.5" customHeight="1">
      <c r="B104" s="78"/>
      <c r="R104" s="79"/>
    </row>
    <row r="105" spans="2:21" s="6" customFormat="1" ht="30" customHeight="1">
      <c r="B105" s="78"/>
      <c r="C105" s="59" t="s">
        <v>111</v>
      </c>
      <c r="N105" s="213">
        <v>0</v>
      </c>
      <c r="O105" s="202"/>
      <c r="P105" s="202"/>
      <c r="Q105" s="202"/>
      <c r="R105" s="79"/>
      <c r="T105" s="105"/>
      <c r="U105" s="106" t="s">
        <v>38</v>
      </c>
    </row>
    <row r="106" spans="2:18" s="6" customFormat="1" ht="18" customHeight="1">
      <c r="B106" s="78"/>
      <c r="R106" s="79"/>
    </row>
    <row r="107" spans="2:18" s="6" customFormat="1" ht="30" customHeight="1">
      <c r="B107" s="78"/>
      <c r="C107" s="77" t="s">
        <v>88</v>
      </c>
      <c r="D107" s="87"/>
      <c r="E107" s="87"/>
      <c r="F107" s="87"/>
      <c r="G107" s="87"/>
      <c r="H107" s="87"/>
      <c r="I107" s="87"/>
      <c r="J107" s="87"/>
      <c r="K107" s="87"/>
      <c r="L107" s="215">
        <f>ROUND(SUM($N$88+$N$105),2)</f>
        <v>0</v>
      </c>
      <c r="M107" s="183"/>
      <c r="N107" s="183"/>
      <c r="O107" s="183"/>
      <c r="P107" s="183"/>
      <c r="Q107" s="183"/>
      <c r="R107" s="79"/>
    </row>
    <row r="108" spans="2:18" s="6" customFormat="1" ht="7.5" customHeight="1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5"/>
    </row>
    <row r="112" spans="2:18" s="6" customFormat="1" ht="7.5" customHeight="1"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8"/>
    </row>
    <row r="113" spans="2:18" s="6" customFormat="1" ht="37.5" customHeight="1">
      <c r="B113" s="78"/>
      <c r="C113" s="188" t="s">
        <v>112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79"/>
    </row>
    <row r="114" spans="2:18" s="6" customFormat="1" ht="7.5" customHeight="1">
      <c r="B114" s="78"/>
      <c r="R114" s="79"/>
    </row>
    <row r="115" spans="2:18" s="6" customFormat="1" ht="30" customHeight="1">
      <c r="B115" s="78"/>
      <c r="C115" s="16" t="s">
        <v>13</v>
      </c>
      <c r="F115" s="175" t="str">
        <f>$F$6</f>
        <v>TJ Spartak Chrastava - plynovodní přípojka a OPZ</v>
      </c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R115" s="79"/>
    </row>
    <row r="116" spans="2:18" s="6" customFormat="1" ht="37.5" customHeight="1">
      <c r="B116" s="78"/>
      <c r="C116" s="49" t="s">
        <v>92</v>
      </c>
      <c r="F116" s="174" t="str">
        <f>$F$7</f>
        <v>02982 - OPZ</v>
      </c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R116" s="79"/>
    </row>
    <row r="117" spans="2:18" s="6" customFormat="1" ht="7.5" customHeight="1">
      <c r="B117" s="78"/>
      <c r="R117" s="79"/>
    </row>
    <row r="118" spans="2:18" s="6" customFormat="1" ht="18" customHeight="1">
      <c r="B118" s="78"/>
      <c r="C118" s="16" t="s">
        <v>19</v>
      </c>
      <c r="F118" s="14" t="str">
        <f>$F$9</f>
        <v> </v>
      </c>
      <c r="K118" s="16" t="s">
        <v>21</v>
      </c>
      <c r="M118" s="176" t="str">
        <f>IF($O$9="","",$O$9)</f>
        <v>14.10.2015</v>
      </c>
      <c r="N118" s="202"/>
      <c r="O118" s="202"/>
      <c r="P118" s="202"/>
      <c r="R118" s="79"/>
    </row>
    <row r="119" spans="2:18" s="6" customFormat="1" ht="7.5" customHeight="1">
      <c r="B119" s="78"/>
      <c r="R119" s="79"/>
    </row>
    <row r="120" spans="2:18" s="6" customFormat="1" ht="13.5" customHeight="1">
      <c r="B120" s="78"/>
      <c r="C120" s="16" t="s">
        <v>25</v>
      </c>
      <c r="F120" s="14" t="str">
        <f>$E$12</f>
        <v> </v>
      </c>
      <c r="K120" s="16" t="s">
        <v>29</v>
      </c>
      <c r="M120" s="189" t="str">
        <f>$E$18</f>
        <v>Inpos-projekt, s.r.o.</v>
      </c>
      <c r="N120" s="202"/>
      <c r="O120" s="202"/>
      <c r="P120" s="202"/>
      <c r="Q120" s="202"/>
      <c r="R120" s="79"/>
    </row>
    <row r="121" spans="2:18" s="6" customFormat="1" ht="15" customHeight="1">
      <c r="B121" s="78"/>
      <c r="C121" s="16" t="s">
        <v>28</v>
      </c>
      <c r="F121" s="14" t="str">
        <f>IF($E$15="","",$E$15)</f>
        <v> </v>
      </c>
      <c r="K121" s="16" t="s">
        <v>32</v>
      </c>
      <c r="M121" s="189" t="str">
        <f>$E$21</f>
        <v>Ing. Pařízek Jiří</v>
      </c>
      <c r="N121" s="202"/>
      <c r="O121" s="202"/>
      <c r="P121" s="202"/>
      <c r="Q121" s="202"/>
      <c r="R121" s="79"/>
    </row>
    <row r="122" spans="2:18" s="6" customFormat="1" ht="11.25" customHeight="1">
      <c r="B122" s="78"/>
      <c r="R122" s="79"/>
    </row>
    <row r="123" spans="2:27" s="107" customFormat="1" ht="30" customHeight="1">
      <c r="B123" s="108"/>
      <c r="C123" s="109" t="s">
        <v>113</v>
      </c>
      <c r="D123" s="110" t="s">
        <v>114</v>
      </c>
      <c r="E123" s="110" t="s">
        <v>56</v>
      </c>
      <c r="F123" s="165" t="s">
        <v>115</v>
      </c>
      <c r="G123" s="166"/>
      <c r="H123" s="166"/>
      <c r="I123" s="166"/>
      <c r="J123" s="110" t="s">
        <v>116</v>
      </c>
      <c r="K123" s="110" t="s">
        <v>117</v>
      </c>
      <c r="L123" s="165" t="s">
        <v>118</v>
      </c>
      <c r="M123" s="166"/>
      <c r="N123" s="165" t="s">
        <v>119</v>
      </c>
      <c r="O123" s="166"/>
      <c r="P123" s="166"/>
      <c r="Q123" s="167"/>
      <c r="R123" s="111"/>
      <c r="T123" s="55" t="s">
        <v>120</v>
      </c>
      <c r="U123" s="56" t="s">
        <v>38</v>
      </c>
      <c r="V123" s="56" t="s">
        <v>121</v>
      </c>
      <c r="W123" s="56" t="s">
        <v>122</v>
      </c>
      <c r="X123" s="56" t="s">
        <v>123</v>
      </c>
      <c r="Y123" s="56" t="s">
        <v>124</v>
      </c>
      <c r="Z123" s="56" t="s">
        <v>125</v>
      </c>
      <c r="AA123" s="57" t="s">
        <v>126</v>
      </c>
    </row>
    <row r="124" spans="2:63" s="6" customFormat="1" ht="30" customHeight="1">
      <c r="B124" s="78"/>
      <c r="C124" s="59" t="s">
        <v>94</v>
      </c>
      <c r="N124" s="227">
        <f>$BK$124</f>
        <v>0</v>
      </c>
      <c r="O124" s="202"/>
      <c r="P124" s="202"/>
      <c r="Q124" s="202"/>
      <c r="R124" s="79"/>
      <c r="T124" s="112"/>
      <c r="U124" s="83"/>
      <c r="V124" s="83"/>
      <c r="W124" s="113">
        <f>$W$125+$W$183+$W$194</f>
        <v>92.19564000000001</v>
      </c>
      <c r="X124" s="83"/>
      <c r="Y124" s="113">
        <f>$Y$125+$Y$183+$Y$194</f>
        <v>4.186509999999999</v>
      </c>
      <c r="Z124" s="83"/>
      <c r="AA124" s="114">
        <f>$AA$125+$AA$183+$AA$194</f>
        <v>1.95512</v>
      </c>
      <c r="AT124" s="6" t="s">
        <v>73</v>
      </c>
      <c r="AU124" s="6" t="s">
        <v>100</v>
      </c>
      <c r="BK124" s="115">
        <f>$BK$125+$BK$183+$BK$194</f>
        <v>0</v>
      </c>
    </row>
    <row r="125" spans="2:63" s="116" customFormat="1" ht="38.25" customHeight="1">
      <c r="B125" s="117"/>
      <c r="D125" s="118" t="s">
        <v>101</v>
      </c>
      <c r="E125" s="118"/>
      <c r="F125" s="118"/>
      <c r="G125" s="118"/>
      <c r="H125" s="118"/>
      <c r="I125" s="118"/>
      <c r="J125" s="118"/>
      <c r="K125" s="118"/>
      <c r="L125" s="118"/>
      <c r="M125" s="118"/>
      <c r="N125" s="223">
        <f>$BK$125</f>
        <v>0</v>
      </c>
      <c r="O125" s="224"/>
      <c r="P125" s="224"/>
      <c r="Q125" s="224"/>
      <c r="R125" s="120"/>
      <c r="T125" s="121"/>
      <c r="W125" s="122">
        <f>$W$126+$W$152+$W$158+$W$162+$W$171+$W$173+$W$176+$W$181</f>
        <v>62.78900000000001</v>
      </c>
      <c r="Y125" s="122">
        <f>$Y$126+$Y$152+$Y$158+$Y$162+$Y$171+$Y$173+$Y$176+$Y$181</f>
        <v>4.105169999999999</v>
      </c>
      <c r="AA125" s="123">
        <f>$AA$126+$AA$152+$AA$158+$AA$162+$AA$171+$AA$173+$AA$176+$AA$181</f>
        <v>1.9355</v>
      </c>
      <c r="AR125" s="119" t="s">
        <v>18</v>
      </c>
      <c r="AT125" s="119" t="s">
        <v>73</v>
      </c>
      <c r="AU125" s="119" t="s">
        <v>74</v>
      </c>
      <c r="AY125" s="119" t="s">
        <v>127</v>
      </c>
      <c r="BK125" s="124">
        <f>$BK$126+$BK$152+$BK$158+$BK$162+$BK$171+$BK$173+$BK$176+$BK$181</f>
        <v>0</v>
      </c>
    </row>
    <row r="126" spans="2:63" s="116" customFormat="1" ht="20.25" customHeight="1">
      <c r="B126" s="117"/>
      <c r="D126" s="125" t="s">
        <v>102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225">
        <f>$BK$126</f>
        <v>0</v>
      </c>
      <c r="O126" s="224"/>
      <c r="P126" s="224"/>
      <c r="Q126" s="224"/>
      <c r="R126" s="120"/>
      <c r="T126" s="121"/>
      <c r="W126" s="122">
        <f>SUM($W$127:$W$151)</f>
        <v>59.650760000000005</v>
      </c>
      <c r="Y126" s="122">
        <f>SUM($Y$127:$Y$151)</f>
        <v>0.00025</v>
      </c>
      <c r="AA126" s="123">
        <f>SUM($AA$127:$AA$151)</f>
        <v>1.92</v>
      </c>
      <c r="AR126" s="119" t="s">
        <v>18</v>
      </c>
      <c r="AT126" s="119" t="s">
        <v>73</v>
      </c>
      <c r="AU126" s="119" t="s">
        <v>18</v>
      </c>
      <c r="AY126" s="119" t="s">
        <v>127</v>
      </c>
      <c r="BK126" s="124">
        <f>SUM($BK$127:$BK$151)</f>
        <v>0</v>
      </c>
    </row>
    <row r="127" spans="2:65" s="6" customFormat="1" ht="24" customHeight="1">
      <c r="B127" s="78"/>
      <c r="C127" s="126" t="s">
        <v>18</v>
      </c>
      <c r="D127" s="126" t="s">
        <v>128</v>
      </c>
      <c r="E127" s="127" t="s">
        <v>129</v>
      </c>
      <c r="F127" s="168" t="s">
        <v>130</v>
      </c>
      <c r="G127" s="169"/>
      <c r="H127" s="169"/>
      <c r="I127" s="169"/>
      <c r="J127" s="128" t="s">
        <v>131</v>
      </c>
      <c r="K127" s="129">
        <v>4.8</v>
      </c>
      <c r="L127" s="170"/>
      <c r="M127" s="169"/>
      <c r="N127" s="170">
        <f>ROUND($L$127*$K$127,2)</f>
        <v>0</v>
      </c>
      <c r="O127" s="169"/>
      <c r="P127" s="169"/>
      <c r="Q127" s="169"/>
      <c r="R127" s="79"/>
      <c r="T127" s="130"/>
      <c r="U127" s="26" t="s">
        <v>39</v>
      </c>
      <c r="V127" s="131">
        <v>1.158</v>
      </c>
      <c r="W127" s="131">
        <f>$V$127*$K$127</f>
        <v>5.5584</v>
      </c>
      <c r="X127" s="131">
        <v>0</v>
      </c>
      <c r="Y127" s="131">
        <f>$X$127*$K$127</f>
        <v>0</v>
      </c>
      <c r="Z127" s="131">
        <v>0.4</v>
      </c>
      <c r="AA127" s="132">
        <f>$Z$127*$K$127</f>
        <v>1.92</v>
      </c>
      <c r="AR127" s="6" t="s">
        <v>132</v>
      </c>
      <c r="AT127" s="6" t="s">
        <v>128</v>
      </c>
      <c r="AU127" s="6" t="s">
        <v>90</v>
      </c>
      <c r="AY127" s="6" t="s">
        <v>127</v>
      </c>
      <c r="BE127" s="133">
        <f>IF($U$127="základní",$N$127,0)</f>
        <v>0</v>
      </c>
      <c r="BF127" s="133">
        <f>IF($U$127="snížená",$N$127,0)</f>
        <v>0</v>
      </c>
      <c r="BG127" s="133">
        <f>IF($U$127="zákl. přenesená",$N$127,0)</f>
        <v>0</v>
      </c>
      <c r="BH127" s="133">
        <f>IF($U$127="sníž. přenesená",$N$127,0)</f>
        <v>0</v>
      </c>
      <c r="BI127" s="133">
        <f>IF($U$127="nulová",$N$127,0)</f>
        <v>0</v>
      </c>
      <c r="BJ127" s="6" t="s">
        <v>18</v>
      </c>
      <c r="BK127" s="133">
        <f>ROUND($L$127*$K$127,2)</f>
        <v>0</v>
      </c>
      <c r="BL127" s="6" t="s">
        <v>132</v>
      </c>
      <c r="BM127" s="6" t="s">
        <v>422</v>
      </c>
    </row>
    <row r="128" spans="2:51" s="6" customFormat="1" ht="15.75" customHeight="1">
      <c r="B128" s="134"/>
      <c r="E128" s="135"/>
      <c r="F128" s="171" t="s">
        <v>423</v>
      </c>
      <c r="G128" s="172"/>
      <c r="H128" s="172"/>
      <c r="I128" s="172"/>
      <c r="K128" s="136">
        <v>4.8</v>
      </c>
      <c r="R128" s="137"/>
      <c r="T128" s="138"/>
      <c r="AA128" s="139"/>
      <c r="AT128" s="135" t="s">
        <v>135</v>
      </c>
      <c r="AU128" s="135" t="s">
        <v>90</v>
      </c>
      <c r="AV128" s="135" t="s">
        <v>90</v>
      </c>
      <c r="AW128" s="135" t="s">
        <v>100</v>
      </c>
      <c r="AX128" s="135" t="s">
        <v>18</v>
      </c>
      <c r="AY128" s="135" t="s">
        <v>127</v>
      </c>
    </row>
    <row r="129" spans="2:65" s="6" customFormat="1" ht="24" customHeight="1">
      <c r="B129" s="78"/>
      <c r="C129" s="126" t="s">
        <v>90</v>
      </c>
      <c r="D129" s="126" t="s">
        <v>128</v>
      </c>
      <c r="E129" s="127" t="s">
        <v>145</v>
      </c>
      <c r="F129" s="168" t="s">
        <v>146</v>
      </c>
      <c r="G129" s="169"/>
      <c r="H129" s="169"/>
      <c r="I129" s="169"/>
      <c r="J129" s="128" t="s">
        <v>147</v>
      </c>
      <c r="K129" s="129">
        <v>2.52</v>
      </c>
      <c r="L129" s="170"/>
      <c r="M129" s="169"/>
      <c r="N129" s="170">
        <f>ROUND($L$129*$K$129,2)</f>
        <v>0</v>
      </c>
      <c r="O129" s="169"/>
      <c r="P129" s="169"/>
      <c r="Q129" s="169"/>
      <c r="R129" s="79"/>
      <c r="T129" s="130"/>
      <c r="U129" s="26" t="s">
        <v>39</v>
      </c>
      <c r="V129" s="131">
        <v>0.097</v>
      </c>
      <c r="W129" s="131">
        <f>$V$129*$K$129</f>
        <v>0.24444000000000002</v>
      </c>
      <c r="X129" s="131">
        <v>0</v>
      </c>
      <c r="Y129" s="131">
        <f>$X$129*$K$129</f>
        <v>0</v>
      </c>
      <c r="Z129" s="131">
        <v>0</v>
      </c>
      <c r="AA129" s="132">
        <f>$Z$129*$K$129</f>
        <v>0</v>
      </c>
      <c r="AR129" s="6" t="s">
        <v>132</v>
      </c>
      <c r="AT129" s="6" t="s">
        <v>128</v>
      </c>
      <c r="AU129" s="6" t="s">
        <v>90</v>
      </c>
      <c r="AY129" s="6" t="s">
        <v>127</v>
      </c>
      <c r="BE129" s="133">
        <f>IF($U$129="základní",$N$129,0)</f>
        <v>0</v>
      </c>
      <c r="BF129" s="133">
        <f>IF($U$129="snížená",$N$129,0)</f>
        <v>0</v>
      </c>
      <c r="BG129" s="133">
        <f>IF($U$129="zákl. přenesená",$N$129,0)</f>
        <v>0</v>
      </c>
      <c r="BH129" s="133">
        <f>IF($U$129="sníž. přenesená",$N$129,0)</f>
        <v>0</v>
      </c>
      <c r="BI129" s="133">
        <f>IF($U$129="nulová",$N$129,0)</f>
        <v>0</v>
      </c>
      <c r="BJ129" s="6" t="s">
        <v>18</v>
      </c>
      <c r="BK129" s="133">
        <f>ROUND($L$129*$K$129,2)</f>
        <v>0</v>
      </c>
      <c r="BL129" s="6" t="s">
        <v>132</v>
      </c>
      <c r="BM129" s="6" t="s">
        <v>424</v>
      </c>
    </row>
    <row r="130" spans="2:51" s="6" customFormat="1" ht="15.75" customHeight="1">
      <c r="B130" s="134"/>
      <c r="E130" s="135"/>
      <c r="F130" s="171" t="s">
        <v>425</v>
      </c>
      <c r="G130" s="172"/>
      <c r="H130" s="172"/>
      <c r="I130" s="172"/>
      <c r="K130" s="136">
        <v>2.52</v>
      </c>
      <c r="R130" s="137"/>
      <c r="T130" s="138"/>
      <c r="AA130" s="139"/>
      <c r="AT130" s="135" t="s">
        <v>135</v>
      </c>
      <c r="AU130" s="135" t="s">
        <v>90</v>
      </c>
      <c r="AV130" s="135" t="s">
        <v>90</v>
      </c>
      <c r="AW130" s="135" t="s">
        <v>100</v>
      </c>
      <c r="AX130" s="135" t="s">
        <v>18</v>
      </c>
      <c r="AY130" s="135" t="s">
        <v>127</v>
      </c>
    </row>
    <row r="131" spans="2:65" s="6" customFormat="1" ht="24" customHeight="1">
      <c r="B131" s="78"/>
      <c r="C131" s="126" t="s">
        <v>140</v>
      </c>
      <c r="D131" s="126" t="s">
        <v>128</v>
      </c>
      <c r="E131" s="127" t="s">
        <v>155</v>
      </c>
      <c r="F131" s="168" t="s">
        <v>156</v>
      </c>
      <c r="G131" s="169"/>
      <c r="H131" s="169"/>
      <c r="I131" s="169"/>
      <c r="J131" s="128" t="s">
        <v>147</v>
      </c>
      <c r="K131" s="129">
        <v>0.22</v>
      </c>
      <c r="L131" s="170"/>
      <c r="M131" s="169"/>
      <c r="N131" s="170">
        <f>ROUND($L$131*$K$131,2)</f>
        <v>0</v>
      </c>
      <c r="O131" s="169"/>
      <c r="P131" s="169"/>
      <c r="Q131" s="169"/>
      <c r="R131" s="79"/>
      <c r="T131" s="130"/>
      <c r="U131" s="26" t="s">
        <v>39</v>
      </c>
      <c r="V131" s="131">
        <v>0</v>
      </c>
      <c r="W131" s="131">
        <f>$V$131*$K$131</f>
        <v>0</v>
      </c>
      <c r="X131" s="131">
        <v>0</v>
      </c>
      <c r="Y131" s="131">
        <f>$X$131*$K$131</f>
        <v>0</v>
      </c>
      <c r="Z131" s="131">
        <v>0</v>
      </c>
      <c r="AA131" s="132">
        <f>$Z$131*$K$131</f>
        <v>0</v>
      </c>
      <c r="AR131" s="6" t="s">
        <v>132</v>
      </c>
      <c r="AT131" s="6" t="s">
        <v>128</v>
      </c>
      <c r="AU131" s="6" t="s">
        <v>90</v>
      </c>
      <c r="AY131" s="6" t="s">
        <v>127</v>
      </c>
      <c r="BE131" s="133">
        <f>IF($U$131="základní",$N$131,0)</f>
        <v>0</v>
      </c>
      <c r="BF131" s="133">
        <f>IF($U$131="snížená",$N$131,0)</f>
        <v>0</v>
      </c>
      <c r="BG131" s="133">
        <f>IF($U$131="zákl. přenesená",$N$131,0)</f>
        <v>0</v>
      </c>
      <c r="BH131" s="133">
        <f>IF($U$131="sníž. přenesená",$N$131,0)</f>
        <v>0</v>
      </c>
      <c r="BI131" s="133">
        <f>IF($U$131="nulová",$N$131,0)</f>
        <v>0</v>
      </c>
      <c r="BJ131" s="6" t="s">
        <v>18</v>
      </c>
      <c r="BK131" s="133">
        <f>ROUND($L$131*$K$131,2)</f>
        <v>0</v>
      </c>
      <c r="BL131" s="6" t="s">
        <v>132</v>
      </c>
      <c r="BM131" s="6" t="s">
        <v>426</v>
      </c>
    </row>
    <row r="132" spans="2:51" s="6" customFormat="1" ht="15.75" customHeight="1">
      <c r="B132" s="134"/>
      <c r="E132" s="135"/>
      <c r="F132" s="171" t="s">
        <v>427</v>
      </c>
      <c r="G132" s="172"/>
      <c r="H132" s="172"/>
      <c r="I132" s="172"/>
      <c r="K132" s="136">
        <v>0.22</v>
      </c>
      <c r="R132" s="137"/>
      <c r="T132" s="138"/>
      <c r="AA132" s="139"/>
      <c r="AT132" s="135" t="s">
        <v>135</v>
      </c>
      <c r="AU132" s="135" t="s">
        <v>90</v>
      </c>
      <c r="AV132" s="135" t="s">
        <v>90</v>
      </c>
      <c r="AW132" s="135" t="s">
        <v>100</v>
      </c>
      <c r="AX132" s="135" t="s">
        <v>18</v>
      </c>
      <c r="AY132" s="135" t="s">
        <v>127</v>
      </c>
    </row>
    <row r="133" spans="2:65" s="6" customFormat="1" ht="24" customHeight="1">
      <c r="B133" s="78"/>
      <c r="C133" s="126" t="s">
        <v>132</v>
      </c>
      <c r="D133" s="126" t="s">
        <v>128</v>
      </c>
      <c r="E133" s="127" t="s">
        <v>170</v>
      </c>
      <c r="F133" s="168" t="s">
        <v>171</v>
      </c>
      <c r="G133" s="169"/>
      <c r="H133" s="169"/>
      <c r="I133" s="169"/>
      <c r="J133" s="128" t="s">
        <v>147</v>
      </c>
      <c r="K133" s="129">
        <v>12.32</v>
      </c>
      <c r="L133" s="170"/>
      <c r="M133" s="169"/>
      <c r="N133" s="170">
        <f>ROUND($L$133*$K$133,2)</f>
        <v>0</v>
      </c>
      <c r="O133" s="169"/>
      <c r="P133" s="169"/>
      <c r="Q133" s="169"/>
      <c r="R133" s="79"/>
      <c r="T133" s="130"/>
      <c r="U133" s="26" t="s">
        <v>39</v>
      </c>
      <c r="V133" s="131">
        <v>2.133</v>
      </c>
      <c r="W133" s="131">
        <f>$V$133*$K$133</f>
        <v>26.278560000000002</v>
      </c>
      <c r="X133" s="131">
        <v>0</v>
      </c>
      <c r="Y133" s="131">
        <f>$X$133*$K$133</f>
        <v>0</v>
      </c>
      <c r="Z133" s="131">
        <v>0</v>
      </c>
      <c r="AA133" s="132">
        <f>$Z$133*$K$133</f>
        <v>0</v>
      </c>
      <c r="AR133" s="6" t="s">
        <v>132</v>
      </c>
      <c r="AT133" s="6" t="s">
        <v>128</v>
      </c>
      <c r="AU133" s="6" t="s">
        <v>90</v>
      </c>
      <c r="AY133" s="6" t="s">
        <v>127</v>
      </c>
      <c r="BE133" s="133">
        <f>IF($U$133="základní",$N$133,0)</f>
        <v>0</v>
      </c>
      <c r="BF133" s="133">
        <f>IF($U$133="snížená",$N$133,0)</f>
        <v>0</v>
      </c>
      <c r="BG133" s="133">
        <f>IF($U$133="zákl. přenesená",$N$133,0)</f>
        <v>0</v>
      </c>
      <c r="BH133" s="133">
        <f>IF($U$133="sníž. přenesená",$N$133,0)</f>
        <v>0</v>
      </c>
      <c r="BI133" s="133">
        <f>IF($U$133="nulová",$N$133,0)</f>
        <v>0</v>
      </c>
      <c r="BJ133" s="6" t="s">
        <v>18</v>
      </c>
      <c r="BK133" s="133">
        <f>ROUND($L$133*$K$133,2)</f>
        <v>0</v>
      </c>
      <c r="BL133" s="6" t="s">
        <v>132</v>
      </c>
      <c r="BM133" s="6" t="s">
        <v>428</v>
      </c>
    </row>
    <row r="134" spans="2:51" s="6" customFormat="1" ht="15.75" customHeight="1">
      <c r="B134" s="146"/>
      <c r="E134" s="147"/>
      <c r="F134" s="218" t="s">
        <v>173</v>
      </c>
      <c r="G134" s="219"/>
      <c r="H134" s="219"/>
      <c r="I134" s="219"/>
      <c r="K134" s="147"/>
      <c r="R134" s="148"/>
      <c r="T134" s="149"/>
      <c r="AA134" s="150"/>
      <c r="AT134" s="147" t="s">
        <v>135</v>
      </c>
      <c r="AU134" s="147" t="s">
        <v>90</v>
      </c>
      <c r="AV134" s="147" t="s">
        <v>18</v>
      </c>
      <c r="AW134" s="147" t="s">
        <v>100</v>
      </c>
      <c r="AX134" s="147" t="s">
        <v>74</v>
      </c>
      <c r="AY134" s="147" t="s">
        <v>127</v>
      </c>
    </row>
    <row r="135" spans="2:51" s="6" customFormat="1" ht="15.75" customHeight="1">
      <c r="B135" s="134"/>
      <c r="E135" s="135"/>
      <c r="F135" s="171" t="s">
        <v>429</v>
      </c>
      <c r="G135" s="172"/>
      <c r="H135" s="172"/>
      <c r="I135" s="172"/>
      <c r="K135" s="136">
        <v>12.32</v>
      </c>
      <c r="R135" s="137"/>
      <c r="T135" s="138"/>
      <c r="AA135" s="139"/>
      <c r="AT135" s="135" t="s">
        <v>135</v>
      </c>
      <c r="AU135" s="135" t="s">
        <v>90</v>
      </c>
      <c r="AV135" s="135" t="s">
        <v>90</v>
      </c>
      <c r="AW135" s="135" t="s">
        <v>100</v>
      </c>
      <c r="AX135" s="135" t="s">
        <v>18</v>
      </c>
      <c r="AY135" s="135" t="s">
        <v>127</v>
      </c>
    </row>
    <row r="136" spans="2:65" s="6" customFormat="1" ht="24" customHeight="1">
      <c r="B136" s="78"/>
      <c r="C136" s="126" t="s">
        <v>154</v>
      </c>
      <c r="D136" s="126" t="s">
        <v>128</v>
      </c>
      <c r="E136" s="127" t="s">
        <v>176</v>
      </c>
      <c r="F136" s="168" t="s">
        <v>177</v>
      </c>
      <c r="G136" s="169"/>
      <c r="H136" s="169"/>
      <c r="I136" s="169"/>
      <c r="J136" s="128" t="s">
        <v>147</v>
      </c>
      <c r="K136" s="129">
        <v>3.7</v>
      </c>
      <c r="L136" s="170"/>
      <c r="M136" s="169"/>
      <c r="N136" s="170">
        <f>ROUND($L$136*$K$136,2)</f>
        <v>0</v>
      </c>
      <c r="O136" s="169"/>
      <c r="P136" s="169"/>
      <c r="Q136" s="169"/>
      <c r="R136" s="79"/>
      <c r="T136" s="130"/>
      <c r="U136" s="26" t="s">
        <v>39</v>
      </c>
      <c r="V136" s="131">
        <v>0.198</v>
      </c>
      <c r="W136" s="131">
        <f>$V$136*$K$136</f>
        <v>0.7326</v>
      </c>
      <c r="X136" s="131">
        <v>0</v>
      </c>
      <c r="Y136" s="131">
        <f>$X$136*$K$136</f>
        <v>0</v>
      </c>
      <c r="Z136" s="131">
        <v>0</v>
      </c>
      <c r="AA136" s="132">
        <f>$Z$136*$K$136</f>
        <v>0</v>
      </c>
      <c r="AR136" s="6" t="s">
        <v>132</v>
      </c>
      <c r="AT136" s="6" t="s">
        <v>128</v>
      </c>
      <c r="AU136" s="6" t="s">
        <v>90</v>
      </c>
      <c r="AY136" s="6" t="s">
        <v>127</v>
      </c>
      <c r="BE136" s="133">
        <f>IF($U$136="základní",$N$136,0)</f>
        <v>0</v>
      </c>
      <c r="BF136" s="133">
        <f>IF($U$136="snížená",$N$136,0)</f>
        <v>0</v>
      </c>
      <c r="BG136" s="133">
        <f>IF($U$136="zákl. přenesená",$N$136,0)</f>
        <v>0</v>
      </c>
      <c r="BH136" s="133">
        <f>IF($U$136="sníž. přenesená",$N$136,0)</f>
        <v>0</v>
      </c>
      <c r="BI136" s="133">
        <f>IF($U$136="nulová",$N$136,0)</f>
        <v>0</v>
      </c>
      <c r="BJ136" s="6" t="s">
        <v>18</v>
      </c>
      <c r="BK136" s="133">
        <f>ROUND($L$136*$K$136,2)</f>
        <v>0</v>
      </c>
      <c r="BL136" s="6" t="s">
        <v>132</v>
      </c>
      <c r="BM136" s="6" t="s">
        <v>430</v>
      </c>
    </row>
    <row r="137" spans="2:51" s="6" customFormat="1" ht="15.75" customHeight="1">
      <c r="B137" s="134"/>
      <c r="E137" s="135"/>
      <c r="F137" s="171" t="s">
        <v>431</v>
      </c>
      <c r="G137" s="172"/>
      <c r="H137" s="172"/>
      <c r="I137" s="172"/>
      <c r="K137" s="136">
        <v>3.7</v>
      </c>
      <c r="R137" s="137"/>
      <c r="T137" s="138"/>
      <c r="AA137" s="139"/>
      <c r="AT137" s="135" t="s">
        <v>135</v>
      </c>
      <c r="AU137" s="135" t="s">
        <v>90</v>
      </c>
      <c r="AV137" s="135" t="s">
        <v>90</v>
      </c>
      <c r="AW137" s="135" t="s">
        <v>100</v>
      </c>
      <c r="AX137" s="135" t="s">
        <v>18</v>
      </c>
      <c r="AY137" s="135" t="s">
        <v>127</v>
      </c>
    </row>
    <row r="138" spans="2:65" s="6" customFormat="1" ht="24" customHeight="1">
      <c r="B138" s="78"/>
      <c r="C138" s="126" t="s">
        <v>159</v>
      </c>
      <c r="D138" s="126" t="s">
        <v>128</v>
      </c>
      <c r="E138" s="127" t="s">
        <v>180</v>
      </c>
      <c r="F138" s="168" t="s">
        <v>181</v>
      </c>
      <c r="G138" s="169"/>
      <c r="H138" s="169"/>
      <c r="I138" s="169"/>
      <c r="J138" s="128" t="s">
        <v>147</v>
      </c>
      <c r="K138" s="129">
        <v>3.04</v>
      </c>
      <c r="L138" s="170"/>
      <c r="M138" s="169"/>
      <c r="N138" s="170">
        <f>ROUND($L$138*$K$138,2)</f>
        <v>0</v>
      </c>
      <c r="O138" s="169"/>
      <c r="P138" s="169"/>
      <c r="Q138" s="169"/>
      <c r="R138" s="79"/>
      <c r="T138" s="130"/>
      <c r="U138" s="26" t="s">
        <v>39</v>
      </c>
      <c r="V138" s="131">
        <v>5.29</v>
      </c>
      <c r="W138" s="131">
        <f>$V$138*$K$138</f>
        <v>16.0816</v>
      </c>
      <c r="X138" s="131">
        <v>0</v>
      </c>
      <c r="Y138" s="131">
        <f>$X$138*$K$138</f>
        <v>0</v>
      </c>
      <c r="Z138" s="131">
        <v>0</v>
      </c>
      <c r="AA138" s="132">
        <f>$Z$138*$K$138</f>
        <v>0</v>
      </c>
      <c r="AR138" s="6" t="s">
        <v>132</v>
      </c>
      <c r="AT138" s="6" t="s">
        <v>128</v>
      </c>
      <c r="AU138" s="6" t="s">
        <v>90</v>
      </c>
      <c r="AY138" s="6" t="s">
        <v>127</v>
      </c>
      <c r="BE138" s="133">
        <f>IF($U$138="základní",$N$138,0)</f>
        <v>0</v>
      </c>
      <c r="BF138" s="133">
        <f>IF($U$138="snížená",$N$138,0)</f>
        <v>0</v>
      </c>
      <c r="BG138" s="133">
        <f>IF($U$138="zákl. přenesená",$N$138,0)</f>
        <v>0</v>
      </c>
      <c r="BH138" s="133">
        <f>IF($U$138="sníž. přenesená",$N$138,0)</f>
        <v>0</v>
      </c>
      <c r="BI138" s="133">
        <f>IF($U$138="nulová",$N$138,0)</f>
        <v>0</v>
      </c>
      <c r="BJ138" s="6" t="s">
        <v>18</v>
      </c>
      <c r="BK138" s="133">
        <f>ROUND($L$138*$K$138,2)</f>
        <v>0</v>
      </c>
      <c r="BL138" s="6" t="s">
        <v>132</v>
      </c>
      <c r="BM138" s="6" t="s">
        <v>432</v>
      </c>
    </row>
    <row r="139" spans="2:51" s="6" customFormat="1" ht="15.75" customHeight="1">
      <c r="B139" s="146"/>
      <c r="E139" s="147"/>
      <c r="F139" s="218" t="s">
        <v>183</v>
      </c>
      <c r="G139" s="219"/>
      <c r="H139" s="219"/>
      <c r="I139" s="219"/>
      <c r="K139" s="147"/>
      <c r="R139" s="148"/>
      <c r="T139" s="149"/>
      <c r="AA139" s="150"/>
      <c r="AT139" s="147" t="s">
        <v>135</v>
      </c>
      <c r="AU139" s="147" t="s">
        <v>90</v>
      </c>
      <c r="AV139" s="147" t="s">
        <v>18</v>
      </c>
      <c r="AW139" s="147" t="s">
        <v>100</v>
      </c>
      <c r="AX139" s="147" t="s">
        <v>74</v>
      </c>
      <c r="AY139" s="147" t="s">
        <v>127</v>
      </c>
    </row>
    <row r="140" spans="2:51" s="6" customFormat="1" ht="15.75" customHeight="1">
      <c r="B140" s="134"/>
      <c r="E140" s="135"/>
      <c r="F140" s="171" t="s">
        <v>433</v>
      </c>
      <c r="G140" s="172"/>
      <c r="H140" s="172"/>
      <c r="I140" s="172"/>
      <c r="K140" s="136">
        <v>3.04</v>
      </c>
      <c r="R140" s="137"/>
      <c r="T140" s="138"/>
      <c r="AA140" s="139"/>
      <c r="AT140" s="135" t="s">
        <v>135</v>
      </c>
      <c r="AU140" s="135" t="s">
        <v>90</v>
      </c>
      <c r="AV140" s="135" t="s">
        <v>90</v>
      </c>
      <c r="AW140" s="135" t="s">
        <v>100</v>
      </c>
      <c r="AX140" s="135" t="s">
        <v>18</v>
      </c>
      <c r="AY140" s="135" t="s">
        <v>127</v>
      </c>
    </row>
    <row r="141" spans="2:65" s="6" customFormat="1" ht="24" customHeight="1">
      <c r="B141" s="78"/>
      <c r="C141" s="126" t="s">
        <v>164</v>
      </c>
      <c r="D141" s="126" t="s">
        <v>128</v>
      </c>
      <c r="E141" s="127" t="s">
        <v>186</v>
      </c>
      <c r="F141" s="168" t="s">
        <v>187</v>
      </c>
      <c r="G141" s="169"/>
      <c r="H141" s="169"/>
      <c r="I141" s="169"/>
      <c r="J141" s="128" t="s">
        <v>147</v>
      </c>
      <c r="K141" s="129">
        <v>0.91</v>
      </c>
      <c r="L141" s="170"/>
      <c r="M141" s="169"/>
      <c r="N141" s="170">
        <f>ROUND($L$141*$K$141,2)</f>
        <v>0</v>
      </c>
      <c r="O141" s="169"/>
      <c r="P141" s="169"/>
      <c r="Q141" s="169"/>
      <c r="R141" s="79"/>
      <c r="T141" s="130"/>
      <c r="U141" s="26" t="s">
        <v>39</v>
      </c>
      <c r="V141" s="131">
        <v>1.012</v>
      </c>
      <c r="W141" s="131">
        <f>$V$141*$K$141</f>
        <v>0.9209200000000001</v>
      </c>
      <c r="X141" s="131">
        <v>0</v>
      </c>
      <c r="Y141" s="131">
        <f>$X$141*$K$141</f>
        <v>0</v>
      </c>
      <c r="Z141" s="131">
        <v>0</v>
      </c>
      <c r="AA141" s="132">
        <f>$Z$141*$K$141</f>
        <v>0</v>
      </c>
      <c r="AR141" s="6" t="s">
        <v>132</v>
      </c>
      <c r="AT141" s="6" t="s">
        <v>128</v>
      </c>
      <c r="AU141" s="6" t="s">
        <v>90</v>
      </c>
      <c r="AY141" s="6" t="s">
        <v>127</v>
      </c>
      <c r="BE141" s="133">
        <f>IF($U$141="základní",$N$141,0)</f>
        <v>0</v>
      </c>
      <c r="BF141" s="133">
        <f>IF($U$141="snížená",$N$141,0)</f>
        <v>0</v>
      </c>
      <c r="BG141" s="133">
        <f>IF($U$141="zákl. přenesená",$N$141,0)</f>
        <v>0</v>
      </c>
      <c r="BH141" s="133">
        <f>IF($U$141="sníž. přenesená",$N$141,0)</f>
        <v>0</v>
      </c>
      <c r="BI141" s="133">
        <f>IF($U$141="nulová",$N$141,0)</f>
        <v>0</v>
      </c>
      <c r="BJ141" s="6" t="s">
        <v>18</v>
      </c>
      <c r="BK141" s="133">
        <f>ROUND($L$141*$K$141,2)</f>
        <v>0</v>
      </c>
      <c r="BL141" s="6" t="s">
        <v>132</v>
      </c>
      <c r="BM141" s="6" t="s">
        <v>434</v>
      </c>
    </row>
    <row r="142" spans="2:51" s="6" customFormat="1" ht="15.75" customHeight="1">
      <c r="B142" s="134"/>
      <c r="E142" s="135"/>
      <c r="F142" s="171" t="s">
        <v>435</v>
      </c>
      <c r="G142" s="172"/>
      <c r="H142" s="172"/>
      <c r="I142" s="172"/>
      <c r="K142" s="136">
        <v>0.91</v>
      </c>
      <c r="R142" s="137"/>
      <c r="T142" s="138"/>
      <c r="AA142" s="139"/>
      <c r="AT142" s="135" t="s">
        <v>135</v>
      </c>
      <c r="AU142" s="135" t="s">
        <v>90</v>
      </c>
      <c r="AV142" s="135" t="s">
        <v>90</v>
      </c>
      <c r="AW142" s="135" t="s">
        <v>100</v>
      </c>
      <c r="AX142" s="135" t="s">
        <v>18</v>
      </c>
      <c r="AY142" s="135" t="s">
        <v>127</v>
      </c>
    </row>
    <row r="143" spans="2:65" s="6" customFormat="1" ht="24" customHeight="1">
      <c r="B143" s="78"/>
      <c r="C143" s="126" t="s">
        <v>169</v>
      </c>
      <c r="D143" s="126" t="s">
        <v>128</v>
      </c>
      <c r="E143" s="127" t="s">
        <v>191</v>
      </c>
      <c r="F143" s="168" t="s">
        <v>192</v>
      </c>
      <c r="G143" s="169"/>
      <c r="H143" s="169"/>
      <c r="I143" s="169"/>
      <c r="J143" s="128" t="s">
        <v>147</v>
      </c>
      <c r="K143" s="129">
        <v>15.36</v>
      </c>
      <c r="L143" s="170"/>
      <c r="M143" s="169"/>
      <c r="N143" s="170">
        <f>ROUND($L$143*$K$143,2)</f>
        <v>0</v>
      </c>
      <c r="O143" s="169"/>
      <c r="P143" s="169"/>
      <c r="Q143" s="169"/>
      <c r="R143" s="79"/>
      <c r="T143" s="130"/>
      <c r="U143" s="26" t="s">
        <v>39</v>
      </c>
      <c r="V143" s="131">
        <v>0.299</v>
      </c>
      <c r="W143" s="131">
        <f>$V$143*$K$143</f>
        <v>4.592639999999999</v>
      </c>
      <c r="X143" s="131">
        <v>0</v>
      </c>
      <c r="Y143" s="131">
        <f>$X$143*$K$143</f>
        <v>0</v>
      </c>
      <c r="Z143" s="131">
        <v>0</v>
      </c>
      <c r="AA143" s="132">
        <f>$Z$143*$K$143</f>
        <v>0</v>
      </c>
      <c r="AR143" s="6" t="s">
        <v>132</v>
      </c>
      <c r="AT143" s="6" t="s">
        <v>128</v>
      </c>
      <c r="AU143" s="6" t="s">
        <v>90</v>
      </c>
      <c r="AY143" s="6" t="s">
        <v>127</v>
      </c>
      <c r="BE143" s="133">
        <f>IF($U$143="základní",$N$143,0)</f>
        <v>0</v>
      </c>
      <c r="BF143" s="133">
        <f>IF($U$143="snížená",$N$143,0)</f>
        <v>0</v>
      </c>
      <c r="BG143" s="133">
        <f>IF($U$143="zákl. přenesená",$N$143,0)</f>
        <v>0</v>
      </c>
      <c r="BH143" s="133">
        <f>IF($U$143="sníž. přenesená",$N$143,0)</f>
        <v>0</v>
      </c>
      <c r="BI143" s="133">
        <f>IF($U$143="nulová",$N$143,0)</f>
        <v>0</v>
      </c>
      <c r="BJ143" s="6" t="s">
        <v>18</v>
      </c>
      <c r="BK143" s="133">
        <f>ROUND($L$143*$K$143,2)</f>
        <v>0</v>
      </c>
      <c r="BL143" s="6" t="s">
        <v>132</v>
      </c>
      <c r="BM143" s="6" t="s">
        <v>436</v>
      </c>
    </row>
    <row r="144" spans="2:51" s="6" customFormat="1" ht="15.75" customHeight="1">
      <c r="B144" s="146"/>
      <c r="E144" s="147"/>
      <c r="F144" s="218" t="s">
        <v>194</v>
      </c>
      <c r="G144" s="219"/>
      <c r="H144" s="219"/>
      <c r="I144" s="219"/>
      <c r="K144" s="147"/>
      <c r="R144" s="148"/>
      <c r="T144" s="149"/>
      <c r="AA144" s="150"/>
      <c r="AT144" s="147" t="s">
        <v>135</v>
      </c>
      <c r="AU144" s="147" t="s">
        <v>90</v>
      </c>
      <c r="AV144" s="147" t="s">
        <v>18</v>
      </c>
      <c r="AW144" s="147" t="s">
        <v>100</v>
      </c>
      <c r="AX144" s="147" t="s">
        <v>74</v>
      </c>
      <c r="AY144" s="147" t="s">
        <v>127</v>
      </c>
    </row>
    <row r="145" spans="2:51" s="6" customFormat="1" ht="15.75" customHeight="1">
      <c r="B145" s="134"/>
      <c r="E145" s="135"/>
      <c r="F145" s="171" t="s">
        <v>433</v>
      </c>
      <c r="G145" s="172"/>
      <c r="H145" s="172"/>
      <c r="I145" s="172"/>
      <c r="K145" s="136">
        <v>3.04</v>
      </c>
      <c r="R145" s="137"/>
      <c r="T145" s="138"/>
      <c r="AA145" s="139"/>
      <c r="AT145" s="135" t="s">
        <v>135</v>
      </c>
      <c r="AU145" s="135" t="s">
        <v>90</v>
      </c>
      <c r="AV145" s="135" t="s">
        <v>90</v>
      </c>
      <c r="AW145" s="135" t="s">
        <v>100</v>
      </c>
      <c r="AX145" s="135" t="s">
        <v>74</v>
      </c>
      <c r="AY145" s="135" t="s">
        <v>127</v>
      </c>
    </row>
    <row r="146" spans="2:51" s="6" customFormat="1" ht="15.75" customHeight="1">
      <c r="B146" s="134"/>
      <c r="E146" s="135"/>
      <c r="F146" s="171" t="s">
        <v>429</v>
      </c>
      <c r="G146" s="172"/>
      <c r="H146" s="172"/>
      <c r="I146" s="172"/>
      <c r="K146" s="136">
        <v>12.32</v>
      </c>
      <c r="R146" s="137"/>
      <c r="T146" s="138"/>
      <c r="AA146" s="139"/>
      <c r="AT146" s="135" t="s">
        <v>135</v>
      </c>
      <c r="AU146" s="135" t="s">
        <v>90</v>
      </c>
      <c r="AV146" s="135" t="s">
        <v>90</v>
      </c>
      <c r="AW146" s="135" t="s">
        <v>100</v>
      </c>
      <c r="AX146" s="135" t="s">
        <v>74</v>
      </c>
      <c r="AY146" s="135" t="s">
        <v>127</v>
      </c>
    </row>
    <row r="147" spans="2:51" s="6" customFormat="1" ht="15.75" customHeight="1">
      <c r="B147" s="140"/>
      <c r="E147" s="141"/>
      <c r="F147" s="173" t="s">
        <v>153</v>
      </c>
      <c r="G147" s="217"/>
      <c r="H147" s="217"/>
      <c r="I147" s="217"/>
      <c r="K147" s="142">
        <v>15.36</v>
      </c>
      <c r="R147" s="143"/>
      <c r="T147" s="144"/>
      <c r="AA147" s="145"/>
      <c r="AT147" s="141" t="s">
        <v>135</v>
      </c>
      <c r="AU147" s="141" t="s">
        <v>90</v>
      </c>
      <c r="AV147" s="141" t="s">
        <v>132</v>
      </c>
      <c r="AW147" s="141" t="s">
        <v>100</v>
      </c>
      <c r="AX147" s="141" t="s">
        <v>18</v>
      </c>
      <c r="AY147" s="141" t="s">
        <v>127</v>
      </c>
    </row>
    <row r="148" spans="2:65" s="6" customFormat="1" ht="24" customHeight="1">
      <c r="B148" s="78"/>
      <c r="C148" s="126" t="s">
        <v>175</v>
      </c>
      <c r="D148" s="126" t="s">
        <v>128</v>
      </c>
      <c r="E148" s="127" t="s">
        <v>196</v>
      </c>
      <c r="F148" s="168" t="s">
        <v>197</v>
      </c>
      <c r="G148" s="169"/>
      <c r="H148" s="169"/>
      <c r="I148" s="169"/>
      <c r="J148" s="128" t="s">
        <v>131</v>
      </c>
      <c r="K148" s="129">
        <v>16.8</v>
      </c>
      <c r="L148" s="170"/>
      <c r="M148" s="169"/>
      <c r="N148" s="170">
        <f>ROUND($L$148*$K$148,2)</f>
        <v>0</v>
      </c>
      <c r="O148" s="169"/>
      <c r="P148" s="169"/>
      <c r="Q148" s="169"/>
      <c r="R148" s="79"/>
      <c r="T148" s="130"/>
      <c r="U148" s="26" t="s">
        <v>39</v>
      </c>
      <c r="V148" s="131">
        <v>0.254</v>
      </c>
      <c r="W148" s="131">
        <f>$V$148*$K$148</f>
        <v>4.2672</v>
      </c>
      <c r="X148" s="131">
        <v>0</v>
      </c>
      <c r="Y148" s="131">
        <f>$X$148*$K$148</f>
        <v>0</v>
      </c>
      <c r="Z148" s="131">
        <v>0</v>
      </c>
      <c r="AA148" s="132">
        <f>$Z$148*$K$148</f>
        <v>0</v>
      </c>
      <c r="AR148" s="6" t="s">
        <v>132</v>
      </c>
      <c r="AT148" s="6" t="s">
        <v>128</v>
      </c>
      <c r="AU148" s="6" t="s">
        <v>90</v>
      </c>
      <c r="AY148" s="6" t="s">
        <v>127</v>
      </c>
      <c r="BE148" s="133">
        <f>IF($U$148="základní",$N$148,0)</f>
        <v>0</v>
      </c>
      <c r="BF148" s="133">
        <f>IF($U$148="snížená",$N$148,0)</f>
        <v>0</v>
      </c>
      <c r="BG148" s="133">
        <f>IF($U$148="zákl. přenesená",$N$148,0)</f>
        <v>0</v>
      </c>
      <c r="BH148" s="133">
        <f>IF($U$148="sníž. přenesená",$N$148,0)</f>
        <v>0</v>
      </c>
      <c r="BI148" s="133">
        <f>IF($U$148="nulová",$N$148,0)</f>
        <v>0</v>
      </c>
      <c r="BJ148" s="6" t="s">
        <v>18</v>
      </c>
      <c r="BK148" s="133">
        <f>ROUND($L$148*$K$148,2)</f>
        <v>0</v>
      </c>
      <c r="BL148" s="6" t="s">
        <v>132</v>
      </c>
      <c r="BM148" s="6" t="s">
        <v>437</v>
      </c>
    </row>
    <row r="149" spans="2:51" s="6" customFormat="1" ht="15.75" customHeight="1">
      <c r="B149" s="134"/>
      <c r="E149" s="135"/>
      <c r="F149" s="171" t="s">
        <v>438</v>
      </c>
      <c r="G149" s="172"/>
      <c r="H149" s="172"/>
      <c r="I149" s="172"/>
      <c r="K149" s="136">
        <v>16.8</v>
      </c>
      <c r="R149" s="137"/>
      <c r="T149" s="138"/>
      <c r="AA149" s="139"/>
      <c r="AT149" s="135" t="s">
        <v>135</v>
      </c>
      <c r="AU149" s="135" t="s">
        <v>90</v>
      </c>
      <c r="AV149" s="135" t="s">
        <v>90</v>
      </c>
      <c r="AW149" s="135" t="s">
        <v>100</v>
      </c>
      <c r="AX149" s="135" t="s">
        <v>18</v>
      </c>
      <c r="AY149" s="135" t="s">
        <v>127</v>
      </c>
    </row>
    <row r="150" spans="2:65" s="6" customFormat="1" ht="24" customHeight="1">
      <c r="B150" s="78"/>
      <c r="C150" s="126" t="s">
        <v>23</v>
      </c>
      <c r="D150" s="126" t="s">
        <v>128</v>
      </c>
      <c r="E150" s="127" t="s">
        <v>204</v>
      </c>
      <c r="F150" s="168" t="s">
        <v>205</v>
      </c>
      <c r="G150" s="169"/>
      <c r="H150" s="169"/>
      <c r="I150" s="169"/>
      <c r="J150" s="128" t="s">
        <v>131</v>
      </c>
      <c r="K150" s="129">
        <v>16.8</v>
      </c>
      <c r="L150" s="170"/>
      <c r="M150" s="169"/>
      <c r="N150" s="170">
        <f>ROUND($L$150*$K$150,2)</f>
        <v>0</v>
      </c>
      <c r="O150" s="169"/>
      <c r="P150" s="169"/>
      <c r="Q150" s="169"/>
      <c r="R150" s="79"/>
      <c r="T150" s="130"/>
      <c r="U150" s="26" t="s">
        <v>39</v>
      </c>
      <c r="V150" s="131">
        <v>0.058</v>
      </c>
      <c r="W150" s="131">
        <f>$V$150*$K$150</f>
        <v>0.9744</v>
      </c>
      <c r="X150" s="131">
        <v>0</v>
      </c>
      <c r="Y150" s="131">
        <f>$X$150*$K$150</f>
        <v>0</v>
      </c>
      <c r="Z150" s="131">
        <v>0</v>
      </c>
      <c r="AA150" s="132">
        <f>$Z$150*$K$150</f>
        <v>0</v>
      </c>
      <c r="AR150" s="6" t="s">
        <v>132</v>
      </c>
      <c r="AT150" s="6" t="s">
        <v>128</v>
      </c>
      <c r="AU150" s="6" t="s">
        <v>90</v>
      </c>
      <c r="AY150" s="6" t="s">
        <v>127</v>
      </c>
      <c r="BE150" s="133">
        <f>IF($U$150="základní",$N$150,0)</f>
        <v>0</v>
      </c>
      <c r="BF150" s="133">
        <f>IF($U$150="snížená",$N$150,0)</f>
        <v>0</v>
      </c>
      <c r="BG150" s="133">
        <f>IF($U$150="zákl. přenesená",$N$150,0)</f>
        <v>0</v>
      </c>
      <c r="BH150" s="133">
        <f>IF($U$150="sníž. přenesená",$N$150,0)</f>
        <v>0</v>
      </c>
      <c r="BI150" s="133">
        <f>IF($U$150="nulová",$N$150,0)</f>
        <v>0</v>
      </c>
      <c r="BJ150" s="6" t="s">
        <v>18</v>
      </c>
      <c r="BK150" s="133">
        <f>ROUND($L$150*$K$150,2)</f>
        <v>0</v>
      </c>
      <c r="BL150" s="6" t="s">
        <v>132</v>
      </c>
      <c r="BM150" s="6" t="s">
        <v>439</v>
      </c>
    </row>
    <row r="151" spans="2:65" s="6" customFormat="1" ht="13.5" customHeight="1">
      <c r="B151" s="78"/>
      <c r="C151" s="151" t="s">
        <v>185</v>
      </c>
      <c r="D151" s="151" t="s">
        <v>207</v>
      </c>
      <c r="E151" s="152" t="s">
        <v>208</v>
      </c>
      <c r="F151" s="220" t="s">
        <v>209</v>
      </c>
      <c r="G151" s="221"/>
      <c r="H151" s="221"/>
      <c r="I151" s="221"/>
      <c r="J151" s="153" t="s">
        <v>210</v>
      </c>
      <c r="K151" s="154">
        <v>0.25</v>
      </c>
      <c r="L151" s="222"/>
      <c r="M151" s="221"/>
      <c r="N151" s="222">
        <f>ROUND($L$151*$K$151,2)</f>
        <v>0</v>
      </c>
      <c r="O151" s="169"/>
      <c r="P151" s="169"/>
      <c r="Q151" s="169"/>
      <c r="R151" s="79"/>
      <c r="T151" s="130"/>
      <c r="U151" s="26" t="s">
        <v>39</v>
      </c>
      <c r="V151" s="131">
        <v>0</v>
      </c>
      <c r="W151" s="131">
        <f>$V$151*$K$151</f>
        <v>0</v>
      </c>
      <c r="X151" s="131">
        <v>0.001</v>
      </c>
      <c r="Y151" s="131">
        <f>$X$151*$K$151</f>
        <v>0.00025</v>
      </c>
      <c r="Z151" s="131">
        <v>0</v>
      </c>
      <c r="AA151" s="132">
        <f>$Z$151*$K$151</f>
        <v>0</v>
      </c>
      <c r="AR151" s="6" t="s">
        <v>169</v>
      </c>
      <c r="AT151" s="6" t="s">
        <v>207</v>
      </c>
      <c r="AU151" s="6" t="s">
        <v>90</v>
      </c>
      <c r="AY151" s="6" t="s">
        <v>127</v>
      </c>
      <c r="BE151" s="133">
        <f>IF($U$151="základní",$N$151,0)</f>
        <v>0</v>
      </c>
      <c r="BF151" s="133">
        <f>IF($U$151="snížená",$N$151,0)</f>
        <v>0</v>
      </c>
      <c r="BG151" s="133">
        <f>IF($U$151="zákl. přenesená",$N$151,0)</f>
        <v>0</v>
      </c>
      <c r="BH151" s="133">
        <f>IF($U$151="sníž. přenesená",$N$151,0)</f>
        <v>0</v>
      </c>
      <c r="BI151" s="133">
        <f>IF($U$151="nulová",$N$151,0)</f>
        <v>0</v>
      </c>
      <c r="BJ151" s="6" t="s">
        <v>18</v>
      </c>
      <c r="BK151" s="133">
        <f>ROUND($L$151*$K$151,2)</f>
        <v>0</v>
      </c>
      <c r="BL151" s="6" t="s">
        <v>132</v>
      </c>
      <c r="BM151" s="6" t="s">
        <v>440</v>
      </c>
    </row>
    <row r="152" spans="2:63" s="116" customFormat="1" ht="30" customHeight="1">
      <c r="B152" s="117"/>
      <c r="D152" s="125" t="s">
        <v>416</v>
      </c>
      <c r="E152" s="125"/>
      <c r="F152" s="125"/>
      <c r="G152" s="125"/>
      <c r="H152" s="125"/>
      <c r="I152" s="125"/>
      <c r="J152" s="125"/>
      <c r="K152" s="125"/>
      <c r="L152" s="125"/>
      <c r="M152" s="125"/>
      <c r="N152" s="225">
        <f>$BK$152</f>
        <v>0</v>
      </c>
      <c r="O152" s="224"/>
      <c r="P152" s="224"/>
      <c r="Q152" s="224"/>
      <c r="R152" s="120"/>
      <c r="T152" s="121"/>
      <c r="W152" s="122">
        <f>SUM($W$153:$W$157)</f>
        <v>0</v>
      </c>
      <c r="Y152" s="122">
        <f>SUM($Y$153:$Y$157)</f>
        <v>0.36</v>
      </c>
      <c r="AA152" s="123">
        <f>SUM($AA$153:$AA$157)</f>
        <v>0</v>
      </c>
      <c r="AR152" s="119" t="s">
        <v>18</v>
      </c>
      <c r="AT152" s="119" t="s">
        <v>73</v>
      </c>
      <c r="AU152" s="119" t="s">
        <v>18</v>
      </c>
      <c r="AY152" s="119" t="s">
        <v>127</v>
      </c>
      <c r="BK152" s="124">
        <f>SUM($BK$153:$BK$157)</f>
        <v>0</v>
      </c>
    </row>
    <row r="153" spans="2:65" s="6" customFormat="1" ht="13.5" customHeight="1">
      <c r="B153" s="78"/>
      <c r="C153" s="126" t="s">
        <v>190</v>
      </c>
      <c r="D153" s="126" t="s">
        <v>128</v>
      </c>
      <c r="E153" s="127" t="s">
        <v>441</v>
      </c>
      <c r="F153" s="168" t="s">
        <v>442</v>
      </c>
      <c r="G153" s="169"/>
      <c r="H153" s="169"/>
      <c r="I153" s="169"/>
      <c r="J153" s="128" t="s">
        <v>147</v>
      </c>
      <c r="K153" s="129">
        <v>0.24</v>
      </c>
      <c r="L153" s="170"/>
      <c r="M153" s="169"/>
      <c r="N153" s="170">
        <f>ROUND($L$153*$K$153,2)</f>
        <v>0</v>
      </c>
      <c r="O153" s="169"/>
      <c r="P153" s="169"/>
      <c r="Q153" s="169"/>
      <c r="R153" s="79"/>
      <c r="T153" s="130"/>
      <c r="U153" s="26" t="s">
        <v>39</v>
      </c>
      <c r="V153" s="131">
        <v>0</v>
      </c>
      <c r="W153" s="131">
        <f>$V$153*$K$153</f>
        <v>0</v>
      </c>
      <c r="X153" s="131">
        <v>0</v>
      </c>
      <c r="Y153" s="131">
        <f>$X$153*$K$153</f>
        <v>0</v>
      </c>
      <c r="Z153" s="131">
        <v>0</v>
      </c>
      <c r="AA153" s="132">
        <f>$Z$153*$K$153</f>
        <v>0</v>
      </c>
      <c r="AR153" s="6" t="s">
        <v>132</v>
      </c>
      <c r="AT153" s="6" t="s">
        <v>128</v>
      </c>
      <c r="AU153" s="6" t="s">
        <v>90</v>
      </c>
      <c r="AY153" s="6" t="s">
        <v>127</v>
      </c>
      <c r="BE153" s="133">
        <f>IF($U$153="základní",$N$153,0)</f>
        <v>0</v>
      </c>
      <c r="BF153" s="133">
        <f>IF($U$153="snížená",$N$153,0)</f>
        <v>0</v>
      </c>
      <c r="BG153" s="133">
        <f>IF($U$153="zákl. přenesená",$N$153,0)</f>
        <v>0</v>
      </c>
      <c r="BH153" s="133">
        <f>IF($U$153="sníž. přenesená",$N$153,0)</f>
        <v>0</v>
      </c>
      <c r="BI153" s="133">
        <f>IF($U$153="nulová",$N$153,0)</f>
        <v>0</v>
      </c>
      <c r="BJ153" s="6" t="s">
        <v>18</v>
      </c>
      <c r="BK153" s="133">
        <f>ROUND($L$153*$K$153,2)</f>
        <v>0</v>
      </c>
      <c r="BL153" s="6" t="s">
        <v>132</v>
      </c>
      <c r="BM153" s="6" t="s">
        <v>443</v>
      </c>
    </row>
    <row r="154" spans="2:51" s="6" customFormat="1" ht="15.75" customHeight="1">
      <c r="B154" s="134"/>
      <c r="E154" s="135"/>
      <c r="F154" s="171" t="s">
        <v>444</v>
      </c>
      <c r="G154" s="172"/>
      <c r="H154" s="172"/>
      <c r="I154" s="172"/>
      <c r="K154" s="136">
        <v>0.24</v>
      </c>
      <c r="R154" s="137"/>
      <c r="T154" s="138"/>
      <c r="AA154" s="139"/>
      <c r="AT154" s="135" t="s">
        <v>135</v>
      </c>
      <c r="AU154" s="135" t="s">
        <v>90</v>
      </c>
      <c r="AV154" s="135" t="s">
        <v>90</v>
      </c>
      <c r="AW154" s="135" t="s">
        <v>100</v>
      </c>
      <c r="AX154" s="135" t="s">
        <v>18</v>
      </c>
      <c r="AY154" s="135" t="s">
        <v>127</v>
      </c>
    </row>
    <row r="155" spans="2:65" s="6" customFormat="1" ht="13.5" customHeight="1">
      <c r="B155" s="78"/>
      <c r="C155" s="126" t="s">
        <v>195</v>
      </c>
      <c r="D155" s="126" t="s">
        <v>128</v>
      </c>
      <c r="E155" s="127" t="s">
        <v>445</v>
      </c>
      <c r="F155" s="168" t="s">
        <v>446</v>
      </c>
      <c r="G155" s="169"/>
      <c r="H155" s="169"/>
      <c r="I155" s="169"/>
      <c r="J155" s="128" t="s">
        <v>147</v>
      </c>
      <c r="K155" s="129">
        <v>0.2</v>
      </c>
      <c r="L155" s="170"/>
      <c r="M155" s="169"/>
      <c r="N155" s="170">
        <f>ROUND($L$155*$K$155,2)</f>
        <v>0</v>
      </c>
      <c r="O155" s="169"/>
      <c r="P155" s="169"/>
      <c r="Q155" s="169"/>
      <c r="R155" s="79"/>
      <c r="T155" s="130"/>
      <c r="U155" s="26" t="s">
        <v>39</v>
      </c>
      <c r="V155" s="131">
        <v>0</v>
      </c>
      <c r="W155" s="131">
        <f>$V$155*$K$155</f>
        <v>0</v>
      </c>
      <c r="X155" s="131">
        <v>0</v>
      </c>
      <c r="Y155" s="131">
        <f>$X$155*$K$155</f>
        <v>0</v>
      </c>
      <c r="Z155" s="131">
        <v>0</v>
      </c>
      <c r="AA155" s="132">
        <f>$Z$155*$K$155</f>
        <v>0</v>
      </c>
      <c r="AR155" s="6" t="s">
        <v>132</v>
      </c>
      <c r="AT155" s="6" t="s">
        <v>128</v>
      </c>
      <c r="AU155" s="6" t="s">
        <v>90</v>
      </c>
      <c r="AY155" s="6" t="s">
        <v>127</v>
      </c>
      <c r="BE155" s="133">
        <f>IF($U$155="základní",$N$155,0)</f>
        <v>0</v>
      </c>
      <c r="BF155" s="133">
        <f>IF($U$155="snížená",$N$155,0)</f>
        <v>0</v>
      </c>
      <c r="BG155" s="133">
        <f>IF($U$155="zákl. přenesená",$N$155,0)</f>
        <v>0</v>
      </c>
      <c r="BH155" s="133">
        <f>IF($U$155="sníž. přenesená",$N$155,0)</f>
        <v>0</v>
      </c>
      <c r="BI155" s="133">
        <f>IF($U$155="nulová",$N$155,0)</f>
        <v>0</v>
      </c>
      <c r="BJ155" s="6" t="s">
        <v>18</v>
      </c>
      <c r="BK155" s="133">
        <f>ROUND($L$155*$K$155,2)</f>
        <v>0</v>
      </c>
      <c r="BL155" s="6" t="s">
        <v>132</v>
      </c>
      <c r="BM155" s="6" t="s">
        <v>447</v>
      </c>
    </row>
    <row r="156" spans="2:51" s="6" customFormat="1" ht="15.75" customHeight="1">
      <c r="B156" s="134"/>
      <c r="E156" s="135"/>
      <c r="F156" s="171" t="s">
        <v>448</v>
      </c>
      <c r="G156" s="172"/>
      <c r="H156" s="172"/>
      <c r="I156" s="172"/>
      <c r="K156" s="136">
        <v>0.2</v>
      </c>
      <c r="R156" s="137"/>
      <c r="T156" s="138"/>
      <c r="AA156" s="139"/>
      <c r="AT156" s="135" t="s">
        <v>135</v>
      </c>
      <c r="AU156" s="135" t="s">
        <v>90</v>
      </c>
      <c r="AV156" s="135" t="s">
        <v>90</v>
      </c>
      <c r="AW156" s="135" t="s">
        <v>100</v>
      </c>
      <c r="AX156" s="135" t="s">
        <v>18</v>
      </c>
      <c r="AY156" s="135" t="s">
        <v>127</v>
      </c>
    </row>
    <row r="157" spans="2:65" s="6" customFormat="1" ht="13.5" customHeight="1">
      <c r="B157" s="78"/>
      <c r="C157" s="151" t="s">
        <v>203</v>
      </c>
      <c r="D157" s="151" t="s">
        <v>207</v>
      </c>
      <c r="E157" s="152" t="s">
        <v>449</v>
      </c>
      <c r="F157" s="220" t="s">
        <v>450</v>
      </c>
      <c r="G157" s="221"/>
      <c r="H157" s="221"/>
      <c r="I157" s="221"/>
      <c r="J157" s="153" t="s">
        <v>236</v>
      </c>
      <c r="K157" s="154">
        <v>0.36</v>
      </c>
      <c r="L157" s="222"/>
      <c r="M157" s="221"/>
      <c r="N157" s="222">
        <f>ROUND($L$157*$K$157,2)</f>
        <v>0</v>
      </c>
      <c r="O157" s="169"/>
      <c r="P157" s="169"/>
      <c r="Q157" s="169"/>
      <c r="R157" s="79"/>
      <c r="T157" s="130"/>
      <c r="U157" s="26" t="s">
        <v>39</v>
      </c>
      <c r="V157" s="131">
        <v>0</v>
      </c>
      <c r="W157" s="131">
        <f>$V$157*$K$157</f>
        <v>0</v>
      </c>
      <c r="X157" s="131">
        <v>1</v>
      </c>
      <c r="Y157" s="131">
        <f>$X$157*$K$157</f>
        <v>0.36</v>
      </c>
      <c r="Z157" s="131">
        <v>0</v>
      </c>
      <c r="AA157" s="132">
        <f>$Z$157*$K$157</f>
        <v>0</v>
      </c>
      <c r="AR157" s="6" t="s">
        <v>169</v>
      </c>
      <c r="AT157" s="6" t="s">
        <v>207</v>
      </c>
      <c r="AU157" s="6" t="s">
        <v>90</v>
      </c>
      <c r="AY157" s="6" t="s">
        <v>127</v>
      </c>
      <c r="BE157" s="133">
        <f>IF($U$157="základní",$N$157,0)</f>
        <v>0</v>
      </c>
      <c r="BF157" s="133">
        <f>IF($U$157="snížená",$N$157,0)</f>
        <v>0</v>
      </c>
      <c r="BG157" s="133">
        <f>IF($U$157="zákl. přenesená",$N$157,0)</f>
        <v>0</v>
      </c>
      <c r="BH157" s="133">
        <f>IF($U$157="sníž. přenesená",$N$157,0)</f>
        <v>0</v>
      </c>
      <c r="BI157" s="133">
        <f>IF($U$157="nulová",$N$157,0)</f>
        <v>0</v>
      </c>
      <c r="BJ157" s="6" t="s">
        <v>18</v>
      </c>
      <c r="BK157" s="133">
        <f>ROUND($L$157*$K$157,2)</f>
        <v>0</v>
      </c>
      <c r="BL157" s="6" t="s">
        <v>132</v>
      </c>
      <c r="BM157" s="6" t="s">
        <v>451</v>
      </c>
    </row>
    <row r="158" spans="2:63" s="116" customFormat="1" ht="30" customHeight="1">
      <c r="B158" s="117"/>
      <c r="D158" s="125" t="s">
        <v>417</v>
      </c>
      <c r="E158" s="125"/>
      <c r="F158" s="125"/>
      <c r="G158" s="125"/>
      <c r="H158" s="125"/>
      <c r="I158" s="125"/>
      <c r="J158" s="125"/>
      <c r="K158" s="125"/>
      <c r="L158" s="125"/>
      <c r="M158" s="125"/>
      <c r="N158" s="225">
        <f>$BK$158</f>
        <v>0</v>
      </c>
      <c r="O158" s="224"/>
      <c r="P158" s="224"/>
      <c r="Q158" s="224"/>
      <c r="R158" s="120"/>
      <c r="T158" s="121"/>
      <c r="W158" s="122">
        <f>SUM($W$159:$W$161)</f>
        <v>0</v>
      </c>
      <c r="Y158" s="122">
        <f>SUM($Y$159:$Y$161)</f>
        <v>0</v>
      </c>
      <c r="AA158" s="123">
        <f>SUM($AA$159:$AA$161)</f>
        <v>0</v>
      </c>
      <c r="AR158" s="119" t="s">
        <v>18</v>
      </c>
      <c r="AT158" s="119" t="s">
        <v>73</v>
      </c>
      <c r="AU158" s="119" t="s">
        <v>18</v>
      </c>
      <c r="AY158" s="119" t="s">
        <v>127</v>
      </c>
      <c r="BK158" s="124">
        <f>SUM($BK$159:$BK$161)</f>
        <v>0</v>
      </c>
    </row>
    <row r="159" spans="2:65" s="6" customFormat="1" ht="13.5" customHeight="1">
      <c r="B159" s="78"/>
      <c r="C159" s="126" t="s">
        <v>8</v>
      </c>
      <c r="D159" s="126" t="s">
        <v>128</v>
      </c>
      <c r="E159" s="127" t="s">
        <v>452</v>
      </c>
      <c r="F159" s="168" t="s">
        <v>453</v>
      </c>
      <c r="G159" s="169"/>
      <c r="H159" s="169"/>
      <c r="I159" s="169"/>
      <c r="J159" s="128" t="s">
        <v>302</v>
      </c>
      <c r="K159" s="129">
        <v>1</v>
      </c>
      <c r="L159" s="170"/>
      <c r="M159" s="169"/>
      <c r="N159" s="170">
        <f>ROUND($L$159*$K$159,2)</f>
        <v>0</v>
      </c>
      <c r="O159" s="169"/>
      <c r="P159" s="169"/>
      <c r="Q159" s="169"/>
      <c r="R159" s="79"/>
      <c r="T159" s="130"/>
      <c r="U159" s="26" t="s">
        <v>39</v>
      </c>
      <c r="V159" s="131">
        <v>0</v>
      </c>
      <c r="W159" s="131">
        <f>$V$159*$K$159</f>
        <v>0</v>
      </c>
      <c r="X159" s="131">
        <v>0</v>
      </c>
      <c r="Y159" s="131">
        <f>$X$159*$K$159</f>
        <v>0</v>
      </c>
      <c r="Z159" s="131">
        <v>0</v>
      </c>
      <c r="AA159" s="132">
        <f>$Z$159*$K$159</f>
        <v>0</v>
      </c>
      <c r="AR159" s="6" t="s">
        <v>132</v>
      </c>
      <c r="AT159" s="6" t="s">
        <v>128</v>
      </c>
      <c r="AU159" s="6" t="s">
        <v>90</v>
      </c>
      <c r="AY159" s="6" t="s">
        <v>127</v>
      </c>
      <c r="BE159" s="133">
        <f>IF($U$159="základní",$N$159,0)</f>
        <v>0</v>
      </c>
      <c r="BF159" s="133">
        <f>IF($U$159="snížená",$N$159,0)</f>
        <v>0</v>
      </c>
      <c r="BG159" s="133">
        <f>IF($U$159="zákl. přenesená",$N$159,0)</f>
        <v>0</v>
      </c>
      <c r="BH159" s="133">
        <f>IF($U$159="sníž. přenesená",$N$159,0)</f>
        <v>0</v>
      </c>
      <c r="BI159" s="133">
        <f>IF($U$159="nulová",$N$159,0)</f>
        <v>0</v>
      </c>
      <c r="BJ159" s="6" t="s">
        <v>18</v>
      </c>
      <c r="BK159" s="133">
        <f>ROUND($L$159*$K$159,2)</f>
        <v>0</v>
      </c>
      <c r="BL159" s="6" t="s">
        <v>132</v>
      </c>
      <c r="BM159" s="6" t="s">
        <v>454</v>
      </c>
    </row>
    <row r="160" spans="2:65" s="6" customFormat="1" ht="13.5" customHeight="1">
      <c r="B160" s="78"/>
      <c r="C160" s="151" t="s">
        <v>212</v>
      </c>
      <c r="D160" s="151" t="s">
        <v>207</v>
      </c>
      <c r="E160" s="152" t="s">
        <v>455</v>
      </c>
      <c r="F160" s="220" t="s">
        <v>456</v>
      </c>
      <c r="G160" s="221"/>
      <c r="H160" s="221"/>
      <c r="I160" s="221"/>
      <c r="J160" s="153" t="s">
        <v>293</v>
      </c>
      <c r="K160" s="154">
        <v>1</v>
      </c>
      <c r="L160" s="222"/>
      <c r="M160" s="221"/>
      <c r="N160" s="222">
        <f>ROUND($L$160*$K$160,2)</f>
        <v>0</v>
      </c>
      <c r="O160" s="169"/>
      <c r="P160" s="169"/>
      <c r="Q160" s="169"/>
      <c r="R160" s="79"/>
      <c r="T160" s="130"/>
      <c r="U160" s="26" t="s">
        <v>39</v>
      </c>
      <c r="V160" s="131">
        <v>0</v>
      </c>
      <c r="W160" s="131">
        <f>$V$160*$K$160</f>
        <v>0</v>
      </c>
      <c r="X160" s="131">
        <v>0</v>
      </c>
      <c r="Y160" s="131">
        <f>$X$160*$K$160</f>
        <v>0</v>
      </c>
      <c r="Z160" s="131">
        <v>0</v>
      </c>
      <c r="AA160" s="132">
        <f>$Z$160*$K$160</f>
        <v>0</v>
      </c>
      <c r="AR160" s="6" t="s">
        <v>169</v>
      </c>
      <c r="AT160" s="6" t="s">
        <v>207</v>
      </c>
      <c r="AU160" s="6" t="s">
        <v>90</v>
      </c>
      <c r="AY160" s="6" t="s">
        <v>127</v>
      </c>
      <c r="BE160" s="133">
        <f>IF($U$160="základní",$N$160,0)</f>
        <v>0</v>
      </c>
      <c r="BF160" s="133">
        <f>IF($U$160="snížená",$N$160,0)</f>
        <v>0</v>
      </c>
      <c r="BG160" s="133">
        <f>IF($U$160="zákl. přenesená",$N$160,0)</f>
        <v>0</v>
      </c>
      <c r="BH160" s="133">
        <f>IF($U$160="sníž. přenesená",$N$160,0)</f>
        <v>0</v>
      </c>
      <c r="BI160" s="133">
        <f>IF($U$160="nulová",$N$160,0)</f>
        <v>0</v>
      </c>
      <c r="BJ160" s="6" t="s">
        <v>18</v>
      </c>
      <c r="BK160" s="133">
        <f>ROUND($L$160*$K$160,2)</f>
        <v>0</v>
      </c>
      <c r="BL160" s="6" t="s">
        <v>132</v>
      </c>
      <c r="BM160" s="6" t="s">
        <v>457</v>
      </c>
    </row>
    <row r="161" spans="2:65" s="6" customFormat="1" ht="13.5" customHeight="1">
      <c r="B161" s="78"/>
      <c r="C161" s="126" t="s">
        <v>216</v>
      </c>
      <c r="D161" s="126" t="s">
        <v>128</v>
      </c>
      <c r="E161" s="127" t="s">
        <v>458</v>
      </c>
      <c r="F161" s="168" t="s">
        <v>459</v>
      </c>
      <c r="G161" s="169"/>
      <c r="H161" s="169"/>
      <c r="I161" s="169"/>
      <c r="J161" s="128" t="s">
        <v>302</v>
      </c>
      <c r="K161" s="129">
        <v>1</v>
      </c>
      <c r="L161" s="170"/>
      <c r="M161" s="169"/>
      <c r="N161" s="170">
        <f>ROUND($L$161*$K$161,2)</f>
        <v>0</v>
      </c>
      <c r="O161" s="169"/>
      <c r="P161" s="169"/>
      <c r="Q161" s="169"/>
      <c r="R161" s="79"/>
      <c r="T161" s="130"/>
      <c r="U161" s="26" t="s">
        <v>39</v>
      </c>
      <c r="V161" s="131">
        <v>0</v>
      </c>
      <c r="W161" s="131">
        <f>$V$161*$K$161</f>
        <v>0</v>
      </c>
      <c r="X161" s="131">
        <v>0</v>
      </c>
      <c r="Y161" s="131">
        <f>$X$161*$K$161</f>
        <v>0</v>
      </c>
      <c r="Z161" s="131">
        <v>0</v>
      </c>
      <c r="AA161" s="132">
        <f>$Z$161*$K$161</f>
        <v>0</v>
      </c>
      <c r="AR161" s="6" t="s">
        <v>132</v>
      </c>
      <c r="AT161" s="6" t="s">
        <v>128</v>
      </c>
      <c r="AU161" s="6" t="s">
        <v>90</v>
      </c>
      <c r="AY161" s="6" t="s">
        <v>127</v>
      </c>
      <c r="BE161" s="133">
        <f>IF($U$161="základní",$N$161,0)</f>
        <v>0</v>
      </c>
      <c r="BF161" s="133">
        <f>IF($U$161="snížená",$N$161,0)</f>
        <v>0</v>
      </c>
      <c r="BG161" s="133">
        <f>IF($U$161="zákl. přenesená",$N$161,0)</f>
        <v>0</v>
      </c>
      <c r="BH161" s="133">
        <f>IF($U$161="sníž. přenesená",$N$161,0)</f>
        <v>0</v>
      </c>
      <c r="BI161" s="133">
        <f>IF($U$161="nulová",$N$161,0)</f>
        <v>0</v>
      </c>
      <c r="BJ161" s="6" t="s">
        <v>18</v>
      </c>
      <c r="BK161" s="133">
        <f>ROUND($L$161*$K$161,2)</f>
        <v>0</v>
      </c>
      <c r="BL161" s="6" t="s">
        <v>132</v>
      </c>
      <c r="BM161" s="6" t="s">
        <v>460</v>
      </c>
    </row>
    <row r="162" spans="2:63" s="116" customFormat="1" ht="30" customHeight="1">
      <c r="B162" s="117"/>
      <c r="D162" s="125" t="s">
        <v>103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225">
        <f>$BK$162</f>
        <v>0</v>
      </c>
      <c r="O162" s="224"/>
      <c r="P162" s="224"/>
      <c r="Q162" s="224"/>
      <c r="R162" s="120"/>
      <c r="T162" s="121"/>
      <c r="W162" s="122">
        <f>SUM($W$163:$W$170)</f>
        <v>1</v>
      </c>
      <c r="Y162" s="122">
        <f>SUM($Y$163:$Y$170)</f>
        <v>3.74184</v>
      </c>
      <c r="AA162" s="123">
        <f>SUM($AA$163:$AA$170)</f>
        <v>0</v>
      </c>
      <c r="AR162" s="119" t="s">
        <v>18</v>
      </c>
      <c r="AT162" s="119" t="s">
        <v>73</v>
      </c>
      <c r="AU162" s="119" t="s">
        <v>18</v>
      </c>
      <c r="AY162" s="119" t="s">
        <v>127</v>
      </c>
      <c r="BK162" s="124">
        <f>SUM($BK$163:$BK$170)</f>
        <v>0</v>
      </c>
    </row>
    <row r="163" spans="2:65" s="6" customFormat="1" ht="24" customHeight="1">
      <c r="B163" s="78"/>
      <c r="C163" s="126" t="s">
        <v>220</v>
      </c>
      <c r="D163" s="126" t="s">
        <v>128</v>
      </c>
      <c r="E163" s="127" t="s">
        <v>213</v>
      </c>
      <c r="F163" s="168" t="s">
        <v>214</v>
      </c>
      <c r="G163" s="169"/>
      <c r="H163" s="169"/>
      <c r="I163" s="169"/>
      <c r="J163" s="128" t="s">
        <v>131</v>
      </c>
      <c r="K163" s="129">
        <v>4.8</v>
      </c>
      <c r="L163" s="170"/>
      <c r="M163" s="169"/>
      <c r="N163" s="170">
        <f>ROUND($L$163*$K$163,2)</f>
        <v>0</v>
      </c>
      <c r="O163" s="169"/>
      <c r="P163" s="169"/>
      <c r="Q163" s="169"/>
      <c r="R163" s="79"/>
      <c r="T163" s="130"/>
      <c r="U163" s="26" t="s">
        <v>39</v>
      </c>
      <c r="V163" s="131">
        <v>0.028</v>
      </c>
      <c r="W163" s="131">
        <f>$V$163*$K$163</f>
        <v>0.1344</v>
      </c>
      <c r="X163" s="131">
        <v>0.38625</v>
      </c>
      <c r="Y163" s="131">
        <f>$X$163*$K$163</f>
        <v>1.8539999999999999</v>
      </c>
      <c r="Z163" s="131">
        <v>0</v>
      </c>
      <c r="AA163" s="132">
        <f>$Z$163*$K$163</f>
        <v>0</v>
      </c>
      <c r="AR163" s="6" t="s">
        <v>132</v>
      </c>
      <c r="AT163" s="6" t="s">
        <v>128</v>
      </c>
      <c r="AU163" s="6" t="s">
        <v>90</v>
      </c>
      <c r="AY163" s="6" t="s">
        <v>127</v>
      </c>
      <c r="BE163" s="133">
        <f>IF($U$163="základní",$N$163,0)</f>
        <v>0</v>
      </c>
      <c r="BF163" s="133">
        <f>IF($U$163="snížená",$N$163,0)</f>
        <v>0</v>
      </c>
      <c r="BG163" s="133">
        <f>IF($U$163="zákl. přenesená",$N$163,0)</f>
        <v>0</v>
      </c>
      <c r="BH163" s="133">
        <f>IF($U$163="sníž. přenesená",$N$163,0)</f>
        <v>0</v>
      </c>
      <c r="BI163" s="133">
        <f>IF($U$163="nulová",$N$163,0)</f>
        <v>0</v>
      </c>
      <c r="BJ163" s="6" t="s">
        <v>18</v>
      </c>
      <c r="BK163" s="133">
        <f>ROUND($L$163*$K$163,2)</f>
        <v>0</v>
      </c>
      <c r="BL163" s="6" t="s">
        <v>132</v>
      </c>
      <c r="BM163" s="6" t="s">
        <v>461</v>
      </c>
    </row>
    <row r="164" spans="2:51" s="6" customFormat="1" ht="15.75" customHeight="1">
      <c r="B164" s="134"/>
      <c r="E164" s="135"/>
      <c r="F164" s="171" t="s">
        <v>423</v>
      </c>
      <c r="G164" s="172"/>
      <c r="H164" s="172"/>
      <c r="I164" s="172"/>
      <c r="K164" s="136">
        <v>4.8</v>
      </c>
      <c r="R164" s="137"/>
      <c r="T164" s="138"/>
      <c r="AA164" s="139"/>
      <c r="AT164" s="135" t="s">
        <v>135</v>
      </c>
      <c r="AU164" s="135" t="s">
        <v>90</v>
      </c>
      <c r="AV164" s="135" t="s">
        <v>90</v>
      </c>
      <c r="AW164" s="135" t="s">
        <v>100</v>
      </c>
      <c r="AX164" s="135" t="s">
        <v>18</v>
      </c>
      <c r="AY164" s="135" t="s">
        <v>127</v>
      </c>
    </row>
    <row r="165" spans="2:65" s="6" customFormat="1" ht="13.5" customHeight="1">
      <c r="B165" s="78"/>
      <c r="C165" s="126" t="s">
        <v>225</v>
      </c>
      <c r="D165" s="126" t="s">
        <v>128</v>
      </c>
      <c r="E165" s="127" t="s">
        <v>217</v>
      </c>
      <c r="F165" s="168" t="s">
        <v>218</v>
      </c>
      <c r="G165" s="169"/>
      <c r="H165" s="169"/>
      <c r="I165" s="169"/>
      <c r="J165" s="128" t="s">
        <v>131</v>
      </c>
      <c r="K165" s="129">
        <v>4.8</v>
      </c>
      <c r="L165" s="170"/>
      <c r="M165" s="169"/>
      <c r="N165" s="170">
        <f>ROUND($L$165*$K$165,2)</f>
        <v>0</v>
      </c>
      <c r="O165" s="169"/>
      <c r="P165" s="169"/>
      <c r="Q165" s="169"/>
      <c r="R165" s="79"/>
      <c r="T165" s="130"/>
      <c r="U165" s="26" t="s">
        <v>39</v>
      </c>
      <c r="V165" s="131">
        <v>0.021</v>
      </c>
      <c r="W165" s="131">
        <f>$V$165*$K$165</f>
        <v>0.1008</v>
      </c>
      <c r="X165" s="131">
        <v>0.0982</v>
      </c>
      <c r="Y165" s="131">
        <f>$X$165*$K$165</f>
        <v>0.47135999999999995</v>
      </c>
      <c r="Z165" s="131">
        <v>0</v>
      </c>
      <c r="AA165" s="132">
        <f>$Z$165*$K$165</f>
        <v>0</v>
      </c>
      <c r="AR165" s="6" t="s">
        <v>132</v>
      </c>
      <c r="AT165" s="6" t="s">
        <v>128</v>
      </c>
      <c r="AU165" s="6" t="s">
        <v>90</v>
      </c>
      <c r="AY165" s="6" t="s">
        <v>127</v>
      </c>
      <c r="BE165" s="133">
        <f>IF($U$165="základní",$N$165,0)</f>
        <v>0</v>
      </c>
      <c r="BF165" s="133">
        <f>IF($U$165="snížená",$N$165,0)</f>
        <v>0</v>
      </c>
      <c r="BG165" s="133">
        <f>IF($U$165="zákl. přenesená",$N$165,0)</f>
        <v>0</v>
      </c>
      <c r="BH165" s="133">
        <f>IF($U$165="sníž. přenesená",$N$165,0)</f>
        <v>0</v>
      </c>
      <c r="BI165" s="133">
        <f>IF($U$165="nulová",$N$165,0)</f>
        <v>0</v>
      </c>
      <c r="BJ165" s="6" t="s">
        <v>18</v>
      </c>
      <c r="BK165" s="133">
        <f>ROUND($L$165*$K$165,2)</f>
        <v>0</v>
      </c>
      <c r="BL165" s="6" t="s">
        <v>132</v>
      </c>
      <c r="BM165" s="6" t="s">
        <v>462</v>
      </c>
    </row>
    <row r="166" spans="2:51" s="6" customFormat="1" ht="15.75" customHeight="1">
      <c r="B166" s="134"/>
      <c r="E166" s="135"/>
      <c r="F166" s="171" t="s">
        <v>423</v>
      </c>
      <c r="G166" s="172"/>
      <c r="H166" s="172"/>
      <c r="I166" s="172"/>
      <c r="K166" s="136">
        <v>4.8</v>
      </c>
      <c r="R166" s="137"/>
      <c r="T166" s="138"/>
      <c r="AA166" s="139"/>
      <c r="AT166" s="135" t="s">
        <v>135</v>
      </c>
      <c r="AU166" s="135" t="s">
        <v>90</v>
      </c>
      <c r="AV166" s="135" t="s">
        <v>90</v>
      </c>
      <c r="AW166" s="135" t="s">
        <v>100</v>
      </c>
      <c r="AX166" s="135" t="s">
        <v>18</v>
      </c>
      <c r="AY166" s="135" t="s">
        <v>127</v>
      </c>
    </row>
    <row r="167" spans="2:65" s="6" customFormat="1" ht="24" customHeight="1">
      <c r="B167" s="78"/>
      <c r="C167" s="126" t="s">
        <v>229</v>
      </c>
      <c r="D167" s="126" t="s">
        <v>128</v>
      </c>
      <c r="E167" s="127" t="s">
        <v>221</v>
      </c>
      <c r="F167" s="168" t="s">
        <v>222</v>
      </c>
      <c r="G167" s="169"/>
      <c r="H167" s="169"/>
      <c r="I167" s="169"/>
      <c r="J167" s="128" t="s">
        <v>131</v>
      </c>
      <c r="K167" s="129">
        <v>11.2</v>
      </c>
      <c r="L167" s="170"/>
      <c r="M167" s="169"/>
      <c r="N167" s="170">
        <f>ROUND($L$167*$K$167,2)</f>
        <v>0</v>
      </c>
      <c r="O167" s="169"/>
      <c r="P167" s="169"/>
      <c r="Q167" s="169"/>
      <c r="R167" s="79"/>
      <c r="T167" s="130"/>
      <c r="U167" s="26" t="s">
        <v>39</v>
      </c>
      <c r="V167" s="131">
        <v>0.025</v>
      </c>
      <c r="W167" s="131">
        <f>$V$167*$K$167</f>
        <v>0.27999999999999997</v>
      </c>
      <c r="X167" s="131">
        <v>0.0681</v>
      </c>
      <c r="Y167" s="131">
        <f>$X$167*$K$167</f>
        <v>0.7627199999999998</v>
      </c>
      <c r="Z167" s="131">
        <v>0</v>
      </c>
      <c r="AA167" s="132">
        <f>$Z$167*$K$167</f>
        <v>0</v>
      </c>
      <c r="AR167" s="6" t="s">
        <v>132</v>
      </c>
      <c r="AT167" s="6" t="s">
        <v>128</v>
      </c>
      <c r="AU167" s="6" t="s">
        <v>90</v>
      </c>
      <c r="AY167" s="6" t="s">
        <v>127</v>
      </c>
      <c r="BE167" s="133">
        <f>IF($U$167="základní",$N$167,0)</f>
        <v>0</v>
      </c>
      <c r="BF167" s="133">
        <f>IF($U$167="snížená",$N$167,0)</f>
        <v>0</v>
      </c>
      <c r="BG167" s="133">
        <f>IF($U$167="zákl. přenesená",$N$167,0)</f>
        <v>0</v>
      </c>
      <c r="BH167" s="133">
        <f>IF($U$167="sníž. přenesená",$N$167,0)</f>
        <v>0</v>
      </c>
      <c r="BI167" s="133">
        <f>IF($U$167="nulová",$N$167,0)</f>
        <v>0</v>
      </c>
      <c r="BJ167" s="6" t="s">
        <v>18</v>
      </c>
      <c r="BK167" s="133">
        <f>ROUND($L$167*$K$167,2)</f>
        <v>0</v>
      </c>
      <c r="BL167" s="6" t="s">
        <v>132</v>
      </c>
      <c r="BM167" s="6" t="s">
        <v>463</v>
      </c>
    </row>
    <row r="168" spans="2:51" s="6" customFormat="1" ht="15.75" customHeight="1">
      <c r="B168" s="134"/>
      <c r="E168" s="135"/>
      <c r="F168" s="171" t="s">
        <v>464</v>
      </c>
      <c r="G168" s="172"/>
      <c r="H168" s="172"/>
      <c r="I168" s="172"/>
      <c r="K168" s="136">
        <v>11.2</v>
      </c>
      <c r="R168" s="137"/>
      <c r="T168" s="138"/>
      <c r="AA168" s="139"/>
      <c r="AT168" s="135" t="s">
        <v>135</v>
      </c>
      <c r="AU168" s="135" t="s">
        <v>90</v>
      </c>
      <c r="AV168" s="135" t="s">
        <v>90</v>
      </c>
      <c r="AW168" s="135" t="s">
        <v>100</v>
      </c>
      <c r="AX168" s="135" t="s">
        <v>18</v>
      </c>
      <c r="AY168" s="135" t="s">
        <v>127</v>
      </c>
    </row>
    <row r="169" spans="2:65" s="6" customFormat="1" ht="24" customHeight="1">
      <c r="B169" s="78"/>
      <c r="C169" s="126" t="s">
        <v>7</v>
      </c>
      <c r="D169" s="126" t="s">
        <v>128</v>
      </c>
      <c r="E169" s="127" t="s">
        <v>226</v>
      </c>
      <c r="F169" s="168" t="s">
        <v>227</v>
      </c>
      <c r="G169" s="169"/>
      <c r="H169" s="169"/>
      <c r="I169" s="169"/>
      <c r="J169" s="128" t="s">
        <v>131</v>
      </c>
      <c r="K169" s="129">
        <v>4.8</v>
      </c>
      <c r="L169" s="170"/>
      <c r="M169" s="169"/>
      <c r="N169" s="170">
        <f>ROUND($L$169*$K$169,2)</f>
        <v>0</v>
      </c>
      <c r="O169" s="169"/>
      <c r="P169" s="169"/>
      <c r="Q169" s="169"/>
      <c r="R169" s="79"/>
      <c r="T169" s="130"/>
      <c r="U169" s="26" t="s">
        <v>39</v>
      </c>
      <c r="V169" s="131">
        <v>0.101</v>
      </c>
      <c r="W169" s="131">
        <f>$V$169*$K$169</f>
        <v>0.4848</v>
      </c>
      <c r="X169" s="131">
        <v>0.1362</v>
      </c>
      <c r="Y169" s="131">
        <f>$X$169*$K$169</f>
        <v>0.6537599999999999</v>
      </c>
      <c r="Z169" s="131">
        <v>0</v>
      </c>
      <c r="AA169" s="132">
        <f>$Z$169*$K$169</f>
        <v>0</v>
      </c>
      <c r="AR169" s="6" t="s">
        <v>132</v>
      </c>
      <c r="AT169" s="6" t="s">
        <v>128</v>
      </c>
      <c r="AU169" s="6" t="s">
        <v>90</v>
      </c>
      <c r="AY169" s="6" t="s">
        <v>127</v>
      </c>
      <c r="BE169" s="133">
        <f>IF($U$169="základní",$N$169,0)</f>
        <v>0</v>
      </c>
      <c r="BF169" s="133">
        <f>IF($U$169="snížená",$N$169,0)</f>
        <v>0</v>
      </c>
      <c r="BG169" s="133">
        <f>IF($U$169="zákl. přenesená",$N$169,0)</f>
        <v>0</v>
      </c>
      <c r="BH169" s="133">
        <f>IF($U$169="sníž. přenesená",$N$169,0)</f>
        <v>0</v>
      </c>
      <c r="BI169" s="133">
        <f>IF($U$169="nulová",$N$169,0)</f>
        <v>0</v>
      </c>
      <c r="BJ169" s="6" t="s">
        <v>18</v>
      </c>
      <c r="BK169" s="133">
        <f>ROUND($L$169*$K$169,2)</f>
        <v>0</v>
      </c>
      <c r="BL169" s="6" t="s">
        <v>132</v>
      </c>
      <c r="BM169" s="6" t="s">
        <v>465</v>
      </c>
    </row>
    <row r="170" spans="2:51" s="6" customFormat="1" ht="15.75" customHeight="1">
      <c r="B170" s="134"/>
      <c r="E170" s="135"/>
      <c r="F170" s="171" t="s">
        <v>423</v>
      </c>
      <c r="G170" s="172"/>
      <c r="H170" s="172"/>
      <c r="I170" s="172"/>
      <c r="K170" s="136">
        <v>4.8</v>
      </c>
      <c r="R170" s="137"/>
      <c r="T170" s="138"/>
      <c r="AA170" s="139"/>
      <c r="AT170" s="135" t="s">
        <v>135</v>
      </c>
      <c r="AU170" s="135" t="s">
        <v>90</v>
      </c>
      <c r="AV170" s="135" t="s">
        <v>90</v>
      </c>
      <c r="AW170" s="135" t="s">
        <v>100</v>
      </c>
      <c r="AX170" s="135" t="s">
        <v>18</v>
      </c>
      <c r="AY170" s="135" t="s">
        <v>127</v>
      </c>
    </row>
    <row r="171" spans="2:63" s="116" customFormat="1" ht="30" customHeight="1">
      <c r="B171" s="117"/>
      <c r="D171" s="125" t="s">
        <v>104</v>
      </c>
      <c r="E171" s="125"/>
      <c r="F171" s="125"/>
      <c r="G171" s="125"/>
      <c r="H171" s="125"/>
      <c r="I171" s="125"/>
      <c r="J171" s="125"/>
      <c r="K171" s="125"/>
      <c r="L171" s="125"/>
      <c r="M171" s="125"/>
      <c r="N171" s="225">
        <f>$BK$171</f>
        <v>0</v>
      </c>
      <c r="O171" s="224"/>
      <c r="P171" s="224"/>
      <c r="Q171" s="224"/>
      <c r="R171" s="120"/>
      <c r="T171" s="121"/>
      <c r="W171" s="122">
        <f>$W$172</f>
        <v>0.54</v>
      </c>
      <c r="Y171" s="122">
        <f>$Y$172</f>
        <v>0.0026</v>
      </c>
      <c r="AA171" s="123">
        <f>$AA$172</f>
        <v>0</v>
      </c>
      <c r="AR171" s="119" t="s">
        <v>18</v>
      </c>
      <c r="AT171" s="119" t="s">
        <v>73</v>
      </c>
      <c r="AU171" s="119" t="s">
        <v>18</v>
      </c>
      <c r="AY171" s="119" t="s">
        <v>127</v>
      </c>
      <c r="BK171" s="124">
        <f>$BK$172</f>
        <v>0</v>
      </c>
    </row>
    <row r="172" spans="2:65" s="6" customFormat="1" ht="13.5" customHeight="1">
      <c r="B172" s="78"/>
      <c r="C172" s="126" t="s">
        <v>238</v>
      </c>
      <c r="D172" s="126" t="s">
        <v>128</v>
      </c>
      <c r="E172" s="127" t="s">
        <v>230</v>
      </c>
      <c r="F172" s="168" t="s">
        <v>231</v>
      </c>
      <c r="G172" s="169"/>
      <c r="H172" s="169"/>
      <c r="I172" s="169"/>
      <c r="J172" s="128" t="s">
        <v>232</v>
      </c>
      <c r="K172" s="129">
        <v>20</v>
      </c>
      <c r="L172" s="170"/>
      <c r="M172" s="169"/>
      <c r="N172" s="170">
        <f>ROUND($L$172*$K$172,2)</f>
        <v>0</v>
      </c>
      <c r="O172" s="169"/>
      <c r="P172" s="169"/>
      <c r="Q172" s="169"/>
      <c r="R172" s="79"/>
      <c r="T172" s="130"/>
      <c r="U172" s="26" t="s">
        <v>39</v>
      </c>
      <c r="V172" s="131">
        <v>0.027</v>
      </c>
      <c r="W172" s="131">
        <f>$V$172*$K$172</f>
        <v>0.54</v>
      </c>
      <c r="X172" s="131">
        <v>0.00013</v>
      </c>
      <c r="Y172" s="131">
        <f>$X$172*$K$172</f>
        <v>0.0026</v>
      </c>
      <c r="Z172" s="131">
        <v>0</v>
      </c>
      <c r="AA172" s="132">
        <f>$Z$172*$K$172</f>
        <v>0</v>
      </c>
      <c r="AR172" s="6" t="s">
        <v>132</v>
      </c>
      <c r="AT172" s="6" t="s">
        <v>128</v>
      </c>
      <c r="AU172" s="6" t="s">
        <v>90</v>
      </c>
      <c r="AY172" s="6" t="s">
        <v>127</v>
      </c>
      <c r="BE172" s="133">
        <f>IF($U$172="základní",$N$172,0)</f>
        <v>0</v>
      </c>
      <c r="BF172" s="133">
        <f>IF($U$172="snížená",$N$172,0)</f>
        <v>0</v>
      </c>
      <c r="BG172" s="133">
        <f>IF($U$172="zákl. přenesená",$N$172,0)</f>
        <v>0</v>
      </c>
      <c r="BH172" s="133">
        <f>IF($U$172="sníž. přenesená",$N$172,0)</f>
        <v>0</v>
      </c>
      <c r="BI172" s="133">
        <f>IF($U$172="nulová",$N$172,0)</f>
        <v>0</v>
      </c>
      <c r="BJ172" s="6" t="s">
        <v>18</v>
      </c>
      <c r="BK172" s="133">
        <f>ROUND($L$172*$K$172,2)</f>
        <v>0</v>
      </c>
      <c r="BL172" s="6" t="s">
        <v>132</v>
      </c>
      <c r="BM172" s="6" t="s">
        <v>466</v>
      </c>
    </row>
    <row r="173" spans="2:63" s="116" customFormat="1" ht="30" customHeight="1">
      <c r="B173" s="117"/>
      <c r="D173" s="125" t="s">
        <v>418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225">
        <f>$BK$173</f>
        <v>0</v>
      </c>
      <c r="O173" s="224"/>
      <c r="P173" s="224"/>
      <c r="Q173" s="224"/>
      <c r="R173" s="120"/>
      <c r="T173" s="121"/>
      <c r="W173" s="122">
        <f>SUM($W$174:$W$175)</f>
        <v>0.65</v>
      </c>
      <c r="Y173" s="122">
        <f>SUM($Y$174:$Y$175)</f>
        <v>0.00048</v>
      </c>
      <c r="AA173" s="123">
        <f>SUM($AA$174:$AA$175)</f>
        <v>0.0155</v>
      </c>
      <c r="AR173" s="119" t="s">
        <v>18</v>
      </c>
      <c r="AT173" s="119" t="s">
        <v>73</v>
      </c>
      <c r="AU173" s="119" t="s">
        <v>18</v>
      </c>
      <c r="AY173" s="119" t="s">
        <v>127</v>
      </c>
      <c r="BK173" s="124">
        <f>SUM($BK$174:$BK$175)</f>
        <v>0</v>
      </c>
    </row>
    <row r="174" spans="2:65" s="6" customFormat="1" ht="24" customHeight="1">
      <c r="B174" s="78"/>
      <c r="C174" s="126" t="s">
        <v>242</v>
      </c>
      <c r="D174" s="126" t="s">
        <v>128</v>
      </c>
      <c r="E174" s="127" t="s">
        <v>467</v>
      </c>
      <c r="F174" s="168" t="s">
        <v>468</v>
      </c>
      <c r="G174" s="169"/>
      <c r="H174" s="169"/>
      <c r="I174" s="169"/>
      <c r="J174" s="128" t="s">
        <v>232</v>
      </c>
      <c r="K174" s="129">
        <v>0.5</v>
      </c>
      <c r="L174" s="170"/>
      <c r="M174" s="169"/>
      <c r="N174" s="170">
        <f>ROUND($L$174*$K$174,2)</f>
        <v>0</v>
      </c>
      <c r="O174" s="169"/>
      <c r="P174" s="169"/>
      <c r="Q174" s="169"/>
      <c r="R174" s="79"/>
      <c r="T174" s="130"/>
      <c r="U174" s="26" t="s">
        <v>39</v>
      </c>
      <c r="V174" s="131">
        <v>1.3</v>
      </c>
      <c r="W174" s="131">
        <f>$V$174*$K$174</f>
        <v>0.65</v>
      </c>
      <c r="X174" s="131">
        <v>0.00096</v>
      </c>
      <c r="Y174" s="131">
        <f>$X$174*$K$174</f>
        <v>0.00048</v>
      </c>
      <c r="Z174" s="131">
        <v>0.031</v>
      </c>
      <c r="AA174" s="132">
        <f>$Z$174*$K$174</f>
        <v>0.0155</v>
      </c>
      <c r="AR174" s="6" t="s">
        <v>132</v>
      </c>
      <c r="AT174" s="6" t="s">
        <v>128</v>
      </c>
      <c r="AU174" s="6" t="s">
        <v>90</v>
      </c>
      <c r="AY174" s="6" t="s">
        <v>127</v>
      </c>
      <c r="BE174" s="133">
        <f>IF($U$174="základní",$N$174,0)</f>
        <v>0</v>
      </c>
      <c r="BF174" s="133">
        <f>IF($U$174="snížená",$N$174,0)</f>
        <v>0</v>
      </c>
      <c r="BG174" s="133">
        <f>IF($U$174="zákl. přenesená",$N$174,0)</f>
        <v>0</v>
      </c>
      <c r="BH174" s="133">
        <f>IF($U$174="sníž. přenesená",$N$174,0)</f>
        <v>0</v>
      </c>
      <c r="BI174" s="133">
        <f>IF($U$174="nulová",$N$174,0)</f>
        <v>0</v>
      </c>
      <c r="BJ174" s="6" t="s">
        <v>18</v>
      </c>
      <c r="BK174" s="133">
        <f>ROUND($L$174*$K$174,2)</f>
        <v>0</v>
      </c>
      <c r="BL174" s="6" t="s">
        <v>132</v>
      </c>
      <c r="BM174" s="6" t="s">
        <v>469</v>
      </c>
    </row>
    <row r="175" spans="2:51" s="6" customFormat="1" ht="15.75" customHeight="1">
      <c r="B175" s="134"/>
      <c r="E175" s="135"/>
      <c r="F175" s="171" t="s">
        <v>470</v>
      </c>
      <c r="G175" s="172"/>
      <c r="H175" s="172"/>
      <c r="I175" s="172"/>
      <c r="K175" s="136">
        <v>0.5</v>
      </c>
      <c r="R175" s="137"/>
      <c r="T175" s="138"/>
      <c r="AA175" s="139"/>
      <c r="AT175" s="135" t="s">
        <v>135</v>
      </c>
      <c r="AU175" s="135" t="s">
        <v>90</v>
      </c>
      <c r="AV175" s="135" t="s">
        <v>90</v>
      </c>
      <c r="AW175" s="135" t="s">
        <v>100</v>
      </c>
      <c r="AX175" s="135" t="s">
        <v>18</v>
      </c>
      <c r="AY175" s="135" t="s">
        <v>127</v>
      </c>
    </row>
    <row r="176" spans="2:63" s="116" customFormat="1" ht="30" customHeight="1">
      <c r="B176" s="117"/>
      <c r="D176" s="125" t="s">
        <v>105</v>
      </c>
      <c r="E176" s="125"/>
      <c r="F176" s="125"/>
      <c r="G176" s="125"/>
      <c r="H176" s="125"/>
      <c r="I176" s="125"/>
      <c r="J176" s="125"/>
      <c r="K176" s="125"/>
      <c r="L176" s="125"/>
      <c r="M176" s="125"/>
      <c r="N176" s="225">
        <f>$BK$176</f>
        <v>0</v>
      </c>
      <c r="O176" s="224"/>
      <c r="P176" s="224"/>
      <c r="Q176" s="224"/>
      <c r="R176" s="120"/>
      <c r="T176" s="121"/>
      <c r="W176" s="122">
        <f>SUM($W$177:$W$180)</f>
        <v>0.40571999999999997</v>
      </c>
      <c r="Y176" s="122">
        <f>SUM($Y$177:$Y$180)</f>
        <v>0</v>
      </c>
      <c r="AA176" s="123">
        <f>SUM($AA$177:$AA$180)</f>
        <v>0</v>
      </c>
      <c r="AR176" s="119" t="s">
        <v>18</v>
      </c>
      <c r="AT176" s="119" t="s">
        <v>73</v>
      </c>
      <c r="AU176" s="119" t="s">
        <v>18</v>
      </c>
      <c r="AY176" s="119" t="s">
        <v>127</v>
      </c>
      <c r="BK176" s="124">
        <f>SUM($BK$177:$BK$180)</f>
        <v>0</v>
      </c>
    </row>
    <row r="177" spans="2:65" s="6" customFormat="1" ht="24" customHeight="1">
      <c r="B177" s="78"/>
      <c r="C177" s="126" t="s">
        <v>246</v>
      </c>
      <c r="D177" s="126" t="s">
        <v>128</v>
      </c>
      <c r="E177" s="127" t="s">
        <v>234</v>
      </c>
      <c r="F177" s="168" t="s">
        <v>235</v>
      </c>
      <c r="G177" s="169"/>
      <c r="H177" s="169"/>
      <c r="I177" s="169"/>
      <c r="J177" s="128" t="s">
        <v>236</v>
      </c>
      <c r="K177" s="129">
        <v>1.96</v>
      </c>
      <c r="L177" s="170"/>
      <c r="M177" s="169"/>
      <c r="N177" s="170">
        <f>ROUND($L$177*$K$177,2)</f>
        <v>0</v>
      </c>
      <c r="O177" s="169"/>
      <c r="P177" s="169"/>
      <c r="Q177" s="169"/>
      <c r="R177" s="79"/>
      <c r="T177" s="130"/>
      <c r="U177" s="26" t="s">
        <v>39</v>
      </c>
      <c r="V177" s="131">
        <v>0.03</v>
      </c>
      <c r="W177" s="131">
        <f>$V$177*$K$177</f>
        <v>0.0588</v>
      </c>
      <c r="X177" s="131">
        <v>0</v>
      </c>
      <c r="Y177" s="131">
        <f>$X$177*$K$177</f>
        <v>0</v>
      </c>
      <c r="Z177" s="131">
        <v>0</v>
      </c>
      <c r="AA177" s="132">
        <f>$Z$177*$K$177</f>
        <v>0</v>
      </c>
      <c r="AR177" s="6" t="s">
        <v>132</v>
      </c>
      <c r="AT177" s="6" t="s">
        <v>128</v>
      </c>
      <c r="AU177" s="6" t="s">
        <v>90</v>
      </c>
      <c r="AY177" s="6" t="s">
        <v>127</v>
      </c>
      <c r="BE177" s="133">
        <f>IF($U$177="základní",$N$177,0)</f>
        <v>0</v>
      </c>
      <c r="BF177" s="133">
        <f>IF($U$177="snížená",$N$177,0)</f>
        <v>0</v>
      </c>
      <c r="BG177" s="133">
        <f>IF($U$177="zákl. přenesená",$N$177,0)</f>
        <v>0</v>
      </c>
      <c r="BH177" s="133">
        <f>IF($U$177="sníž. přenesená",$N$177,0)</f>
        <v>0</v>
      </c>
      <c r="BI177" s="133">
        <f>IF($U$177="nulová",$N$177,0)</f>
        <v>0</v>
      </c>
      <c r="BJ177" s="6" t="s">
        <v>18</v>
      </c>
      <c r="BK177" s="133">
        <f>ROUND($L$177*$K$177,2)</f>
        <v>0</v>
      </c>
      <c r="BL177" s="6" t="s">
        <v>132</v>
      </c>
      <c r="BM177" s="6" t="s">
        <v>471</v>
      </c>
    </row>
    <row r="178" spans="2:65" s="6" customFormat="1" ht="24" customHeight="1">
      <c r="B178" s="78"/>
      <c r="C178" s="126" t="s">
        <v>250</v>
      </c>
      <c r="D178" s="126" t="s">
        <v>128</v>
      </c>
      <c r="E178" s="127" t="s">
        <v>239</v>
      </c>
      <c r="F178" s="168" t="s">
        <v>240</v>
      </c>
      <c r="G178" s="169"/>
      <c r="H178" s="169"/>
      <c r="I178" s="169"/>
      <c r="J178" s="128" t="s">
        <v>236</v>
      </c>
      <c r="K178" s="129">
        <v>17.64</v>
      </c>
      <c r="L178" s="170"/>
      <c r="M178" s="169"/>
      <c r="N178" s="170">
        <f>ROUND($L$178*$K$178,2)</f>
        <v>0</v>
      </c>
      <c r="O178" s="169"/>
      <c r="P178" s="169"/>
      <c r="Q178" s="169"/>
      <c r="R178" s="79"/>
      <c r="T178" s="130"/>
      <c r="U178" s="26" t="s">
        <v>39</v>
      </c>
      <c r="V178" s="131">
        <v>0.002</v>
      </c>
      <c r="W178" s="131">
        <f>$V$178*$K$178</f>
        <v>0.03528</v>
      </c>
      <c r="X178" s="131">
        <v>0</v>
      </c>
      <c r="Y178" s="131">
        <f>$X$178*$K$178</f>
        <v>0</v>
      </c>
      <c r="Z178" s="131">
        <v>0</v>
      </c>
      <c r="AA178" s="132">
        <f>$Z$178*$K$178</f>
        <v>0</v>
      </c>
      <c r="AR178" s="6" t="s">
        <v>132</v>
      </c>
      <c r="AT178" s="6" t="s">
        <v>128</v>
      </c>
      <c r="AU178" s="6" t="s">
        <v>90</v>
      </c>
      <c r="AY178" s="6" t="s">
        <v>127</v>
      </c>
      <c r="BE178" s="133">
        <f>IF($U$178="základní",$N$178,0)</f>
        <v>0</v>
      </c>
      <c r="BF178" s="133">
        <f>IF($U$178="snížená",$N$178,0)</f>
        <v>0</v>
      </c>
      <c r="BG178" s="133">
        <f>IF($U$178="zákl. přenesená",$N$178,0)</f>
        <v>0</v>
      </c>
      <c r="BH178" s="133">
        <f>IF($U$178="sníž. přenesená",$N$178,0)</f>
        <v>0</v>
      </c>
      <c r="BI178" s="133">
        <f>IF($U$178="nulová",$N$178,0)</f>
        <v>0</v>
      </c>
      <c r="BJ178" s="6" t="s">
        <v>18</v>
      </c>
      <c r="BK178" s="133">
        <f>ROUND($L$178*$K$178,2)</f>
        <v>0</v>
      </c>
      <c r="BL178" s="6" t="s">
        <v>132</v>
      </c>
      <c r="BM178" s="6" t="s">
        <v>472</v>
      </c>
    </row>
    <row r="179" spans="2:65" s="6" customFormat="1" ht="24" customHeight="1">
      <c r="B179" s="78"/>
      <c r="C179" s="126" t="s">
        <v>254</v>
      </c>
      <c r="D179" s="126" t="s">
        <v>128</v>
      </c>
      <c r="E179" s="127" t="s">
        <v>243</v>
      </c>
      <c r="F179" s="168" t="s">
        <v>244</v>
      </c>
      <c r="G179" s="169"/>
      <c r="H179" s="169"/>
      <c r="I179" s="169"/>
      <c r="J179" s="128" t="s">
        <v>236</v>
      </c>
      <c r="K179" s="129">
        <v>1.96</v>
      </c>
      <c r="L179" s="170"/>
      <c r="M179" s="169"/>
      <c r="N179" s="170">
        <f>ROUND($L$179*$K$179,2)</f>
        <v>0</v>
      </c>
      <c r="O179" s="169"/>
      <c r="P179" s="169"/>
      <c r="Q179" s="169"/>
      <c r="R179" s="79"/>
      <c r="T179" s="130"/>
      <c r="U179" s="26" t="s">
        <v>39</v>
      </c>
      <c r="V179" s="131">
        <v>0.159</v>
      </c>
      <c r="W179" s="131">
        <f>$V$179*$K$179</f>
        <v>0.31164</v>
      </c>
      <c r="X179" s="131">
        <v>0</v>
      </c>
      <c r="Y179" s="131">
        <f>$X$179*$K$179</f>
        <v>0</v>
      </c>
      <c r="Z179" s="131">
        <v>0</v>
      </c>
      <c r="AA179" s="132">
        <f>$Z$179*$K$179</f>
        <v>0</v>
      </c>
      <c r="AR179" s="6" t="s">
        <v>132</v>
      </c>
      <c r="AT179" s="6" t="s">
        <v>128</v>
      </c>
      <c r="AU179" s="6" t="s">
        <v>90</v>
      </c>
      <c r="AY179" s="6" t="s">
        <v>127</v>
      </c>
      <c r="BE179" s="133">
        <f>IF($U$179="základní",$N$179,0)</f>
        <v>0</v>
      </c>
      <c r="BF179" s="133">
        <f>IF($U$179="snížená",$N$179,0)</f>
        <v>0</v>
      </c>
      <c r="BG179" s="133">
        <f>IF($U$179="zákl. přenesená",$N$179,0)</f>
        <v>0</v>
      </c>
      <c r="BH179" s="133">
        <f>IF($U$179="sníž. přenesená",$N$179,0)</f>
        <v>0</v>
      </c>
      <c r="BI179" s="133">
        <f>IF($U$179="nulová",$N$179,0)</f>
        <v>0</v>
      </c>
      <c r="BJ179" s="6" t="s">
        <v>18</v>
      </c>
      <c r="BK179" s="133">
        <f>ROUND($L$179*$K$179,2)</f>
        <v>0</v>
      </c>
      <c r="BL179" s="6" t="s">
        <v>132</v>
      </c>
      <c r="BM179" s="6" t="s">
        <v>473</v>
      </c>
    </row>
    <row r="180" spans="2:65" s="6" customFormat="1" ht="24" customHeight="1">
      <c r="B180" s="78"/>
      <c r="C180" s="126" t="s">
        <v>259</v>
      </c>
      <c r="D180" s="126" t="s">
        <v>128</v>
      </c>
      <c r="E180" s="127" t="s">
        <v>247</v>
      </c>
      <c r="F180" s="168" t="s">
        <v>248</v>
      </c>
      <c r="G180" s="169"/>
      <c r="H180" s="169"/>
      <c r="I180" s="169"/>
      <c r="J180" s="128" t="s">
        <v>236</v>
      </c>
      <c r="K180" s="129">
        <v>1.96</v>
      </c>
      <c r="L180" s="170"/>
      <c r="M180" s="169"/>
      <c r="N180" s="170">
        <f>ROUND($L$180*$K$180,2)</f>
        <v>0</v>
      </c>
      <c r="O180" s="169"/>
      <c r="P180" s="169"/>
      <c r="Q180" s="169"/>
      <c r="R180" s="79"/>
      <c r="T180" s="130"/>
      <c r="U180" s="26" t="s">
        <v>39</v>
      </c>
      <c r="V180" s="131">
        <v>0</v>
      </c>
      <c r="W180" s="131">
        <f>$V$180*$K$180</f>
        <v>0</v>
      </c>
      <c r="X180" s="131">
        <v>0</v>
      </c>
      <c r="Y180" s="131">
        <f>$X$180*$K$180</f>
        <v>0</v>
      </c>
      <c r="Z180" s="131">
        <v>0</v>
      </c>
      <c r="AA180" s="132">
        <f>$Z$180*$K$180</f>
        <v>0</v>
      </c>
      <c r="AR180" s="6" t="s">
        <v>132</v>
      </c>
      <c r="AT180" s="6" t="s">
        <v>128</v>
      </c>
      <c r="AU180" s="6" t="s">
        <v>90</v>
      </c>
      <c r="AY180" s="6" t="s">
        <v>127</v>
      </c>
      <c r="BE180" s="133">
        <f>IF($U$180="základní",$N$180,0)</f>
        <v>0</v>
      </c>
      <c r="BF180" s="133">
        <f>IF($U$180="snížená",$N$180,0)</f>
        <v>0</v>
      </c>
      <c r="BG180" s="133">
        <f>IF($U$180="zákl. přenesená",$N$180,0)</f>
        <v>0</v>
      </c>
      <c r="BH180" s="133">
        <f>IF($U$180="sníž. přenesená",$N$180,0)</f>
        <v>0</v>
      </c>
      <c r="BI180" s="133">
        <f>IF($U$180="nulová",$N$180,0)</f>
        <v>0</v>
      </c>
      <c r="BJ180" s="6" t="s">
        <v>18</v>
      </c>
      <c r="BK180" s="133">
        <f>ROUND($L$180*$K$180,2)</f>
        <v>0</v>
      </c>
      <c r="BL180" s="6" t="s">
        <v>132</v>
      </c>
      <c r="BM180" s="6" t="s">
        <v>474</v>
      </c>
    </row>
    <row r="181" spans="2:63" s="116" customFormat="1" ht="30" customHeight="1">
      <c r="B181" s="117"/>
      <c r="D181" s="125" t="s">
        <v>106</v>
      </c>
      <c r="E181" s="125"/>
      <c r="F181" s="125"/>
      <c r="G181" s="125"/>
      <c r="H181" s="125"/>
      <c r="I181" s="125"/>
      <c r="J181" s="125"/>
      <c r="K181" s="125"/>
      <c r="L181" s="125"/>
      <c r="M181" s="125"/>
      <c r="N181" s="225">
        <f>$BK$181</f>
        <v>0</v>
      </c>
      <c r="O181" s="224"/>
      <c r="P181" s="224"/>
      <c r="Q181" s="224"/>
      <c r="R181" s="120"/>
      <c r="T181" s="121"/>
      <c r="W181" s="122">
        <f>$W$182</f>
        <v>0.5425200000000001</v>
      </c>
      <c r="Y181" s="122">
        <f>$Y$182</f>
        <v>0</v>
      </c>
      <c r="AA181" s="123">
        <f>$AA$182</f>
        <v>0</v>
      </c>
      <c r="AR181" s="119" t="s">
        <v>18</v>
      </c>
      <c r="AT181" s="119" t="s">
        <v>73</v>
      </c>
      <c r="AU181" s="119" t="s">
        <v>18</v>
      </c>
      <c r="AY181" s="119" t="s">
        <v>127</v>
      </c>
      <c r="BK181" s="124">
        <f>$BK$182</f>
        <v>0</v>
      </c>
    </row>
    <row r="182" spans="2:65" s="6" customFormat="1" ht="13.5" customHeight="1">
      <c r="B182" s="78"/>
      <c r="C182" s="126" t="s">
        <v>264</v>
      </c>
      <c r="D182" s="126" t="s">
        <v>128</v>
      </c>
      <c r="E182" s="127" t="s">
        <v>251</v>
      </c>
      <c r="F182" s="168" t="s">
        <v>252</v>
      </c>
      <c r="G182" s="169"/>
      <c r="H182" s="169"/>
      <c r="I182" s="169"/>
      <c r="J182" s="128" t="s">
        <v>236</v>
      </c>
      <c r="K182" s="129">
        <v>4.11</v>
      </c>
      <c r="L182" s="170"/>
      <c r="M182" s="169"/>
      <c r="N182" s="170">
        <f>ROUND($L$182*$K$182,2)</f>
        <v>0</v>
      </c>
      <c r="O182" s="169"/>
      <c r="P182" s="169"/>
      <c r="Q182" s="169"/>
      <c r="R182" s="79"/>
      <c r="T182" s="130"/>
      <c r="U182" s="26" t="s">
        <v>39</v>
      </c>
      <c r="V182" s="131">
        <v>0.132</v>
      </c>
      <c r="W182" s="131">
        <f>$V$182*$K$182</f>
        <v>0.5425200000000001</v>
      </c>
      <c r="X182" s="131">
        <v>0</v>
      </c>
      <c r="Y182" s="131">
        <f>$X$182*$K$182</f>
        <v>0</v>
      </c>
      <c r="Z182" s="131">
        <v>0</v>
      </c>
      <c r="AA182" s="132">
        <f>$Z$182*$K$182</f>
        <v>0</v>
      </c>
      <c r="AR182" s="6" t="s">
        <v>132</v>
      </c>
      <c r="AT182" s="6" t="s">
        <v>128</v>
      </c>
      <c r="AU182" s="6" t="s">
        <v>90</v>
      </c>
      <c r="AY182" s="6" t="s">
        <v>127</v>
      </c>
      <c r="BE182" s="133">
        <f>IF($U$182="základní",$N$182,0)</f>
        <v>0</v>
      </c>
      <c r="BF182" s="133">
        <f>IF($U$182="snížená",$N$182,0)</f>
        <v>0</v>
      </c>
      <c r="BG182" s="133">
        <f>IF($U$182="zákl. přenesená",$N$182,0)</f>
        <v>0</v>
      </c>
      <c r="BH182" s="133">
        <f>IF($U$182="sníž. přenesená",$N$182,0)</f>
        <v>0</v>
      </c>
      <c r="BI182" s="133">
        <f>IF($U$182="nulová",$N$182,0)</f>
        <v>0</v>
      </c>
      <c r="BJ182" s="6" t="s">
        <v>18</v>
      </c>
      <c r="BK182" s="133">
        <f>ROUND($L$182*$K$182,2)</f>
        <v>0</v>
      </c>
      <c r="BL182" s="6" t="s">
        <v>132</v>
      </c>
      <c r="BM182" s="6" t="s">
        <v>475</v>
      </c>
    </row>
    <row r="183" spans="2:63" s="116" customFormat="1" ht="38.25" customHeight="1">
      <c r="B183" s="117"/>
      <c r="D183" s="118" t="s">
        <v>419</v>
      </c>
      <c r="E183" s="118"/>
      <c r="F183" s="118"/>
      <c r="G183" s="118"/>
      <c r="H183" s="118"/>
      <c r="I183" s="118"/>
      <c r="J183" s="118"/>
      <c r="K183" s="118"/>
      <c r="L183" s="118"/>
      <c r="M183" s="118"/>
      <c r="N183" s="223">
        <f>$BK$183</f>
        <v>0</v>
      </c>
      <c r="O183" s="224"/>
      <c r="P183" s="224"/>
      <c r="Q183" s="224"/>
      <c r="R183" s="120"/>
      <c r="T183" s="121"/>
      <c r="W183" s="122">
        <f>$W$184+$W$192</f>
        <v>9.054640000000001</v>
      </c>
      <c r="Y183" s="122">
        <f>$Y$184+$Y$192</f>
        <v>0.08001</v>
      </c>
      <c r="AA183" s="123">
        <f>$AA$184+$AA$192</f>
        <v>0.01962</v>
      </c>
      <c r="AR183" s="119" t="s">
        <v>90</v>
      </c>
      <c r="AT183" s="119" t="s">
        <v>73</v>
      </c>
      <c r="AU183" s="119" t="s">
        <v>74</v>
      </c>
      <c r="AY183" s="119" t="s">
        <v>127</v>
      </c>
      <c r="BK183" s="124">
        <f>$BK$184+$BK$192</f>
        <v>0</v>
      </c>
    </row>
    <row r="184" spans="2:63" s="116" customFormat="1" ht="20.25" customHeight="1">
      <c r="B184" s="117"/>
      <c r="D184" s="125" t="s">
        <v>420</v>
      </c>
      <c r="E184" s="125"/>
      <c r="F184" s="125"/>
      <c r="G184" s="125"/>
      <c r="H184" s="125"/>
      <c r="I184" s="125"/>
      <c r="J184" s="125"/>
      <c r="K184" s="125"/>
      <c r="L184" s="125"/>
      <c r="M184" s="125"/>
      <c r="N184" s="225">
        <f>$BK$184</f>
        <v>0</v>
      </c>
      <c r="O184" s="224"/>
      <c r="P184" s="224"/>
      <c r="Q184" s="224"/>
      <c r="R184" s="120"/>
      <c r="T184" s="121"/>
      <c r="W184" s="122">
        <f>SUM($W$185:$W$191)</f>
        <v>8.75464</v>
      </c>
      <c r="Y184" s="122">
        <f>SUM($Y$185:$Y$191)</f>
        <v>0.07886</v>
      </c>
      <c r="AA184" s="123">
        <f>SUM($AA$185:$AA$191)</f>
        <v>0.01962</v>
      </c>
      <c r="AR184" s="119" t="s">
        <v>90</v>
      </c>
      <c r="AT184" s="119" t="s">
        <v>73</v>
      </c>
      <c r="AU184" s="119" t="s">
        <v>18</v>
      </c>
      <c r="AY184" s="119" t="s">
        <v>127</v>
      </c>
      <c r="BK184" s="124">
        <f>SUM($BK$185:$BK$191)</f>
        <v>0</v>
      </c>
    </row>
    <row r="185" spans="2:65" s="6" customFormat="1" ht="24" customHeight="1">
      <c r="B185" s="78"/>
      <c r="C185" s="126" t="s">
        <v>269</v>
      </c>
      <c r="D185" s="126" t="s">
        <v>128</v>
      </c>
      <c r="E185" s="127" t="s">
        <v>476</v>
      </c>
      <c r="F185" s="168" t="s">
        <v>477</v>
      </c>
      <c r="G185" s="169"/>
      <c r="H185" s="169"/>
      <c r="I185" s="169"/>
      <c r="J185" s="128" t="s">
        <v>232</v>
      </c>
      <c r="K185" s="129">
        <v>5</v>
      </c>
      <c r="L185" s="170"/>
      <c r="M185" s="169"/>
      <c r="N185" s="170">
        <f>ROUND($L$185*$K$185,2)</f>
        <v>0</v>
      </c>
      <c r="O185" s="169"/>
      <c r="P185" s="169"/>
      <c r="Q185" s="169"/>
      <c r="R185" s="79"/>
      <c r="T185" s="130"/>
      <c r="U185" s="26" t="s">
        <v>39</v>
      </c>
      <c r="V185" s="131">
        <v>1.132</v>
      </c>
      <c r="W185" s="131">
        <f>$V$185*$K$185</f>
        <v>5.659999999999999</v>
      </c>
      <c r="X185" s="131">
        <v>0.01171</v>
      </c>
      <c r="Y185" s="131">
        <f>$X$185*$K$185</f>
        <v>0.05855</v>
      </c>
      <c r="Z185" s="131">
        <v>0</v>
      </c>
      <c r="AA185" s="132">
        <f>$Z$185*$K$185</f>
        <v>0</v>
      </c>
      <c r="AR185" s="6" t="s">
        <v>212</v>
      </c>
      <c r="AT185" s="6" t="s">
        <v>128</v>
      </c>
      <c r="AU185" s="6" t="s">
        <v>90</v>
      </c>
      <c r="AY185" s="6" t="s">
        <v>127</v>
      </c>
      <c r="BE185" s="133">
        <f>IF($U$185="základní",$N$185,0)</f>
        <v>0</v>
      </c>
      <c r="BF185" s="133">
        <f>IF($U$185="snížená",$N$185,0)</f>
        <v>0</v>
      </c>
      <c r="BG185" s="133">
        <f>IF($U$185="zákl. přenesená",$N$185,0)</f>
        <v>0</v>
      </c>
      <c r="BH185" s="133">
        <f>IF($U$185="sníž. přenesená",$N$185,0)</f>
        <v>0</v>
      </c>
      <c r="BI185" s="133">
        <f>IF($U$185="nulová",$N$185,0)</f>
        <v>0</v>
      </c>
      <c r="BJ185" s="6" t="s">
        <v>18</v>
      </c>
      <c r="BK185" s="133">
        <f>ROUND($L$185*$K$185,2)</f>
        <v>0</v>
      </c>
      <c r="BL185" s="6" t="s">
        <v>212</v>
      </c>
      <c r="BM185" s="6" t="s">
        <v>478</v>
      </c>
    </row>
    <row r="186" spans="2:65" s="6" customFormat="1" ht="13.5" customHeight="1">
      <c r="B186" s="78"/>
      <c r="C186" s="126" t="s">
        <v>273</v>
      </c>
      <c r="D186" s="126" t="s">
        <v>128</v>
      </c>
      <c r="E186" s="127" t="s">
        <v>479</v>
      </c>
      <c r="F186" s="168" t="s">
        <v>480</v>
      </c>
      <c r="G186" s="169"/>
      <c r="H186" s="169"/>
      <c r="I186" s="169"/>
      <c r="J186" s="128" t="s">
        <v>232</v>
      </c>
      <c r="K186" s="129">
        <v>1</v>
      </c>
      <c r="L186" s="170"/>
      <c r="M186" s="169"/>
      <c r="N186" s="170">
        <f>ROUND($L$186*$K$186,2)</f>
        <v>0</v>
      </c>
      <c r="O186" s="169"/>
      <c r="P186" s="169"/>
      <c r="Q186" s="169"/>
      <c r="R186" s="79"/>
      <c r="T186" s="130"/>
      <c r="U186" s="26" t="s">
        <v>39</v>
      </c>
      <c r="V186" s="131">
        <v>1.82</v>
      </c>
      <c r="W186" s="131">
        <f>$V$186*$K$186</f>
        <v>1.82</v>
      </c>
      <c r="X186" s="131">
        <v>0.01846</v>
      </c>
      <c r="Y186" s="131">
        <f>$X$186*$K$186</f>
        <v>0.01846</v>
      </c>
      <c r="Z186" s="131">
        <v>0</v>
      </c>
      <c r="AA186" s="132">
        <f>$Z$186*$K$186</f>
        <v>0</v>
      </c>
      <c r="AR186" s="6" t="s">
        <v>212</v>
      </c>
      <c r="AT186" s="6" t="s">
        <v>128</v>
      </c>
      <c r="AU186" s="6" t="s">
        <v>90</v>
      </c>
      <c r="AY186" s="6" t="s">
        <v>127</v>
      </c>
      <c r="BE186" s="133">
        <f>IF($U$186="základní",$N$186,0)</f>
        <v>0</v>
      </c>
      <c r="BF186" s="133">
        <f>IF($U$186="snížená",$N$186,0)</f>
        <v>0</v>
      </c>
      <c r="BG186" s="133">
        <f>IF($U$186="zákl. přenesená",$N$186,0)</f>
        <v>0</v>
      </c>
      <c r="BH186" s="133">
        <f>IF($U$186="sníž. přenesená",$N$186,0)</f>
        <v>0</v>
      </c>
      <c r="BI186" s="133">
        <f>IF($U$186="nulová",$N$186,0)</f>
        <v>0</v>
      </c>
      <c r="BJ186" s="6" t="s">
        <v>18</v>
      </c>
      <c r="BK186" s="133">
        <f>ROUND($L$186*$K$186,2)</f>
        <v>0</v>
      </c>
      <c r="BL186" s="6" t="s">
        <v>212</v>
      </c>
      <c r="BM186" s="6" t="s">
        <v>481</v>
      </c>
    </row>
    <row r="187" spans="2:65" s="6" customFormat="1" ht="24" customHeight="1">
      <c r="B187" s="78"/>
      <c r="C187" s="126" t="s">
        <v>277</v>
      </c>
      <c r="D187" s="126" t="s">
        <v>128</v>
      </c>
      <c r="E187" s="127" t="s">
        <v>482</v>
      </c>
      <c r="F187" s="168" t="s">
        <v>483</v>
      </c>
      <c r="G187" s="169"/>
      <c r="H187" s="169"/>
      <c r="I187" s="169"/>
      <c r="J187" s="128" t="s">
        <v>232</v>
      </c>
      <c r="K187" s="129">
        <v>2</v>
      </c>
      <c r="L187" s="170"/>
      <c r="M187" s="169"/>
      <c r="N187" s="170">
        <f>ROUND($L$187*$K$187,2)</f>
        <v>0</v>
      </c>
      <c r="O187" s="169"/>
      <c r="P187" s="169"/>
      <c r="Q187" s="169"/>
      <c r="R187" s="79"/>
      <c r="T187" s="130"/>
      <c r="U187" s="26" t="s">
        <v>39</v>
      </c>
      <c r="V187" s="131">
        <v>0.056</v>
      </c>
      <c r="W187" s="131">
        <f>$V$187*$K$187</f>
        <v>0.112</v>
      </c>
      <c r="X187" s="131">
        <v>0.00035</v>
      </c>
      <c r="Y187" s="131">
        <f>$X$187*$K$187</f>
        <v>0.0007</v>
      </c>
      <c r="Z187" s="131">
        <v>0.00981</v>
      </c>
      <c r="AA187" s="132">
        <f>$Z$187*$K$187</f>
        <v>0.01962</v>
      </c>
      <c r="AR187" s="6" t="s">
        <v>212</v>
      </c>
      <c r="AT187" s="6" t="s">
        <v>128</v>
      </c>
      <c r="AU187" s="6" t="s">
        <v>90</v>
      </c>
      <c r="AY187" s="6" t="s">
        <v>127</v>
      </c>
      <c r="BE187" s="133">
        <f>IF($U$187="základní",$N$187,0)</f>
        <v>0</v>
      </c>
      <c r="BF187" s="133">
        <f>IF($U$187="snížená",$N$187,0)</f>
        <v>0</v>
      </c>
      <c r="BG187" s="133">
        <f>IF($U$187="zákl. přenesená",$N$187,0)</f>
        <v>0</v>
      </c>
      <c r="BH187" s="133">
        <f>IF($U$187="sníž. přenesená",$N$187,0)</f>
        <v>0</v>
      </c>
      <c r="BI187" s="133">
        <f>IF($U$187="nulová",$N$187,0)</f>
        <v>0</v>
      </c>
      <c r="BJ187" s="6" t="s">
        <v>18</v>
      </c>
      <c r="BK187" s="133">
        <f>ROUND($L$187*$K$187,2)</f>
        <v>0</v>
      </c>
      <c r="BL187" s="6" t="s">
        <v>212</v>
      </c>
      <c r="BM187" s="6" t="s">
        <v>484</v>
      </c>
    </row>
    <row r="188" spans="2:65" s="6" customFormat="1" ht="13.5" customHeight="1">
      <c r="B188" s="78"/>
      <c r="C188" s="126" t="s">
        <v>281</v>
      </c>
      <c r="D188" s="126" t="s">
        <v>128</v>
      </c>
      <c r="E188" s="127" t="s">
        <v>485</v>
      </c>
      <c r="F188" s="168" t="s">
        <v>486</v>
      </c>
      <c r="G188" s="169"/>
      <c r="H188" s="169"/>
      <c r="I188" s="169"/>
      <c r="J188" s="128" t="s">
        <v>293</v>
      </c>
      <c r="K188" s="129">
        <v>1</v>
      </c>
      <c r="L188" s="170"/>
      <c r="M188" s="169"/>
      <c r="N188" s="170">
        <f>ROUND($L$188*$K$188,2)</f>
        <v>0</v>
      </c>
      <c r="O188" s="169"/>
      <c r="P188" s="169"/>
      <c r="Q188" s="169"/>
      <c r="R188" s="79"/>
      <c r="T188" s="130"/>
      <c r="U188" s="26" t="s">
        <v>39</v>
      </c>
      <c r="V188" s="131">
        <v>0.276</v>
      </c>
      <c r="W188" s="131">
        <f>$V$188*$K$188</f>
        <v>0.276</v>
      </c>
      <c r="X188" s="131">
        <v>0.00018</v>
      </c>
      <c r="Y188" s="131">
        <f>$X$188*$K$188</f>
        <v>0.00018</v>
      </c>
      <c r="Z188" s="131">
        <v>0</v>
      </c>
      <c r="AA188" s="132">
        <f>$Z$188*$K$188</f>
        <v>0</v>
      </c>
      <c r="AR188" s="6" t="s">
        <v>212</v>
      </c>
      <c r="AT188" s="6" t="s">
        <v>128</v>
      </c>
      <c r="AU188" s="6" t="s">
        <v>90</v>
      </c>
      <c r="AY188" s="6" t="s">
        <v>127</v>
      </c>
      <c r="BE188" s="133">
        <f>IF($U$188="základní",$N$188,0)</f>
        <v>0</v>
      </c>
      <c r="BF188" s="133">
        <f>IF($U$188="snížená",$N$188,0)</f>
        <v>0</v>
      </c>
      <c r="BG188" s="133">
        <f>IF($U$188="zákl. přenesená",$N$188,0)</f>
        <v>0</v>
      </c>
      <c r="BH188" s="133">
        <f>IF($U$188="sníž. přenesená",$N$188,0)</f>
        <v>0</v>
      </c>
      <c r="BI188" s="133">
        <f>IF($U$188="nulová",$N$188,0)</f>
        <v>0</v>
      </c>
      <c r="BJ188" s="6" t="s">
        <v>18</v>
      </c>
      <c r="BK188" s="133">
        <f>ROUND($L$188*$K$188,2)</f>
        <v>0</v>
      </c>
      <c r="BL188" s="6" t="s">
        <v>212</v>
      </c>
      <c r="BM188" s="6" t="s">
        <v>487</v>
      </c>
    </row>
    <row r="189" spans="2:65" s="6" customFormat="1" ht="13.5" customHeight="1">
      <c r="B189" s="78"/>
      <c r="C189" s="126" t="s">
        <v>286</v>
      </c>
      <c r="D189" s="126" t="s">
        <v>128</v>
      </c>
      <c r="E189" s="127" t="s">
        <v>488</v>
      </c>
      <c r="F189" s="168" t="s">
        <v>489</v>
      </c>
      <c r="G189" s="169"/>
      <c r="H189" s="169"/>
      <c r="I189" s="169"/>
      <c r="J189" s="128" t="s">
        <v>293</v>
      </c>
      <c r="K189" s="129">
        <v>2</v>
      </c>
      <c r="L189" s="170"/>
      <c r="M189" s="169"/>
      <c r="N189" s="170">
        <f>ROUND($L$189*$K$189,2)</f>
        <v>0</v>
      </c>
      <c r="O189" s="169"/>
      <c r="P189" s="169"/>
      <c r="Q189" s="169"/>
      <c r="R189" s="79"/>
      <c r="T189" s="130"/>
      <c r="U189" s="26" t="s">
        <v>39</v>
      </c>
      <c r="V189" s="131">
        <v>0.276</v>
      </c>
      <c r="W189" s="131">
        <f>$V$189*$K$189</f>
        <v>0.552</v>
      </c>
      <c r="X189" s="131">
        <v>0.00018</v>
      </c>
      <c r="Y189" s="131">
        <f>$X$189*$K$189</f>
        <v>0.00036</v>
      </c>
      <c r="Z189" s="131">
        <v>0</v>
      </c>
      <c r="AA189" s="132">
        <f>$Z$189*$K$189</f>
        <v>0</v>
      </c>
      <c r="AR189" s="6" t="s">
        <v>212</v>
      </c>
      <c r="AT189" s="6" t="s">
        <v>128</v>
      </c>
      <c r="AU189" s="6" t="s">
        <v>90</v>
      </c>
      <c r="AY189" s="6" t="s">
        <v>127</v>
      </c>
      <c r="BE189" s="133">
        <f>IF($U$189="základní",$N$189,0)</f>
        <v>0</v>
      </c>
      <c r="BF189" s="133">
        <f>IF($U$189="snížená",$N$189,0)</f>
        <v>0</v>
      </c>
      <c r="BG189" s="133">
        <f>IF($U$189="zákl. přenesená",$N$189,0)</f>
        <v>0</v>
      </c>
      <c r="BH189" s="133">
        <f>IF($U$189="sníž. přenesená",$N$189,0)</f>
        <v>0</v>
      </c>
      <c r="BI189" s="133">
        <f>IF($U$189="nulová",$N$189,0)</f>
        <v>0</v>
      </c>
      <c r="BJ189" s="6" t="s">
        <v>18</v>
      </c>
      <c r="BK189" s="133">
        <f>ROUND($L$189*$K$189,2)</f>
        <v>0</v>
      </c>
      <c r="BL189" s="6" t="s">
        <v>212</v>
      </c>
      <c r="BM189" s="6" t="s">
        <v>490</v>
      </c>
    </row>
    <row r="190" spans="2:65" s="6" customFormat="1" ht="34.5" customHeight="1">
      <c r="B190" s="78"/>
      <c r="C190" s="126" t="s">
        <v>290</v>
      </c>
      <c r="D190" s="126" t="s">
        <v>128</v>
      </c>
      <c r="E190" s="127" t="s">
        <v>491</v>
      </c>
      <c r="F190" s="168" t="s">
        <v>492</v>
      </c>
      <c r="G190" s="169"/>
      <c r="H190" s="169"/>
      <c r="I190" s="169"/>
      <c r="J190" s="128" t="s">
        <v>293</v>
      </c>
      <c r="K190" s="129">
        <v>1</v>
      </c>
      <c r="L190" s="170"/>
      <c r="M190" s="169"/>
      <c r="N190" s="170">
        <f>ROUND($L$190*$K$190,2)</f>
        <v>0</v>
      </c>
      <c r="O190" s="169"/>
      <c r="P190" s="169"/>
      <c r="Q190" s="169"/>
      <c r="R190" s="79"/>
      <c r="T190" s="130"/>
      <c r="U190" s="26" t="s">
        <v>39</v>
      </c>
      <c r="V190" s="131">
        <v>0.228</v>
      </c>
      <c r="W190" s="131">
        <f>$V$190*$K$190</f>
        <v>0.228</v>
      </c>
      <c r="X190" s="131">
        <v>0.00061</v>
      </c>
      <c r="Y190" s="131">
        <f>$X$190*$K$190</f>
        <v>0.00061</v>
      </c>
      <c r="Z190" s="131">
        <v>0</v>
      </c>
      <c r="AA190" s="132">
        <f>$Z$190*$K$190</f>
        <v>0</v>
      </c>
      <c r="AR190" s="6" t="s">
        <v>212</v>
      </c>
      <c r="AT190" s="6" t="s">
        <v>128</v>
      </c>
      <c r="AU190" s="6" t="s">
        <v>90</v>
      </c>
      <c r="AY190" s="6" t="s">
        <v>127</v>
      </c>
      <c r="BE190" s="133">
        <f>IF($U$190="základní",$N$190,0)</f>
        <v>0</v>
      </c>
      <c r="BF190" s="133">
        <f>IF($U$190="snížená",$N$190,0)</f>
        <v>0</v>
      </c>
      <c r="BG190" s="133">
        <f>IF($U$190="zákl. přenesená",$N$190,0)</f>
        <v>0</v>
      </c>
      <c r="BH190" s="133">
        <f>IF($U$190="sníž. přenesená",$N$190,0)</f>
        <v>0</v>
      </c>
      <c r="BI190" s="133">
        <f>IF($U$190="nulová",$N$190,0)</f>
        <v>0</v>
      </c>
      <c r="BJ190" s="6" t="s">
        <v>18</v>
      </c>
      <c r="BK190" s="133">
        <f>ROUND($L$190*$K$190,2)</f>
        <v>0</v>
      </c>
      <c r="BL190" s="6" t="s">
        <v>212</v>
      </c>
      <c r="BM190" s="6" t="s">
        <v>493</v>
      </c>
    </row>
    <row r="191" spans="2:65" s="6" customFormat="1" ht="24" customHeight="1">
      <c r="B191" s="78"/>
      <c r="C191" s="126" t="s">
        <v>295</v>
      </c>
      <c r="D191" s="126" t="s">
        <v>128</v>
      </c>
      <c r="E191" s="127" t="s">
        <v>494</v>
      </c>
      <c r="F191" s="168" t="s">
        <v>495</v>
      </c>
      <c r="G191" s="169"/>
      <c r="H191" s="169"/>
      <c r="I191" s="169"/>
      <c r="J191" s="128" t="s">
        <v>236</v>
      </c>
      <c r="K191" s="129">
        <v>0.08</v>
      </c>
      <c r="L191" s="170"/>
      <c r="M191" s="169"/>
      <c r="N191" s="170">
        <f>ROUND($L$191*$K$191,2)</f>
        <v>0</v>
      </c>
      <c r="O191" s="169"/>
      <c r="P191" s="169"/>
      <c r="Q191" s="169"/>
      <c r="R191" s="79"/>
      <c r="T191" s="130"/>
      <c r="U191" s="26" t="s">
        <v>39</v>
      </c>
      <c r="V191" s="131">
        <v>1.333</v>
      </c>
      <c r="W191" s="131">
        <f>$V$191*$K$191</f>
        <v>0.10664</v>
      </c>
      <c r="X191" s="131">
        <v>0</v>
      </c>
      <c r="Y191" s="131">
        <f>$X$191*$K$191</f>
        <v>0</v>
      </c>
      <c r="Z191" s="131">
        <v>0</v>
      </c>
      <c r="AA191" s="132">
        <f>$Z$191*$K$191</f>
        <v>0</v>
      </c>
      <c r="AR191" s="6" t="s">
        <v>212</v>
      </c>
      <c r="AT191" s="6" t="s">
        <v>128</v>
      </c>
      <c r="AU191" s="6" t="s">
        <v>90</v>
      </c>
      <c r="AY191" s="6" t="s">
        <v>127</v>
      </c>
      <c r="BE191" s="133">
        <f>IF($U$191="základní",$N$191,0)</f>
        <v>0</v>
      </c>
      <c r="BF191" s="133">
        <f>IF($U$191="snížená",$N$191,0)</f>
        <v>0</v>
      </c>
      <c r="BG191" s="133">
        <f>IF($U$191="zákl. přenesená",$N$191,0)</f>
        <v>0</v>
      </c>
      <c r="BH191" s="133">
        <f>IF($U$191="sníž. přenesená",$N$191,0)</f>
        <v>0</v>
      </c>
      <c r="BI191" s="133">
        <f>IF($U$191="nulová",$N$191,0)</f>
        <v>0</v>
      </c>
      <c r="BJ191" s="6" t="s">
        <v>18</v>
      </c>
      <c r="BK191" s="133">
        <f>ROUND($L$191*$K$191,2)</f>
        <v>0</v>
      </c>
      <c r="BL191" s="6" t="s">
        <v>212</v>
      </c>
      <c r="BM191" s="6" t="s">
        <v>496</v>
      </c>
    </row>
    <row r="192" spans="2:63" s="116" customFormat="1" ht="30" customHeight="1">
      <c r="B192" s="117"/>
      <c r="D192" s="125" t="s">
        <v>421</v>
      </c>
      <c r="E192" s="125"/>
      <c r="F192" s="125"/>
      <c r="G192" s="125"/>
      <c r="H192" s="125"/>
      <c r="I192" s="125"/>
      <c r="J192" s="125"/>
      <c r="K192" s="125"/>
      <c r="L192" s="125"/>
      <c r="M192" s="125"/>
      <c r="N192" s="225">
        <f>$BK$192</f>
        <v>0</v>
      </c>
      <c r="O192" s="224"/>
      <c r="P192" s="224"/>
      <c r="Q192" s="224"/>
      <c r="R192" s="120"/>
      <c r="T192" s="121"/>
      <c r="W192" s="122">
        <f>$W$193</f>
        <v>0.3</v>
      </c>
      <c r="Y192" s="122">
        <f>$Y$193</f>
        <v>0.00115</v>
      </c>
      <c r="AA192" s="123">
        <f>$AA$193</f>
        <v>0</v>
      </c>
      <c r="AR192" s="119" t="s">
        <v>90</v>
      </c>
      <c r="AT192" s="119" t="s">
        <v>73</v>
      </c>
      <c r="AU192" s="119" t="s">
        <v>18</v>
      </c>
      <c r="AY192" s="119" t="s">
        <v>127</v>
      </c>
      <c r="BK192" s="124">
        <f>$BK$193</f>
        <v>0</v>
      </c>
    </row>
    <row r="193" spans="2:65" s="6" customFormat="1" ht="24" customHeight="1">
      <c r="B193" s="78"/>
      <c r="C193" s="126" t="s">
        <v>299</v>
      </c>
      <c r="D193" s="126" t="s">
        <v>128</v>
      </c>
      <c r="E193" s="127" t="s">
        <v>497</v>
      </c>
      <c r="F193" s="168" t="s">
        <v>498</v>
      </c>
      <c r="G193" s="169"/>
      <c r="H193" s="169"/>
      <c r="I193" s="169"/>
      <c r="J193" s="128" t="s">
        <v>232</v>
      </c>
      <c r="K193" s="129">
        <v>5</v>
      </c>
      <c r="L193" s="170"/>
      <c r="M193" s="169"/>
      <c r="N193" s="170">
        <f>ROUND($L$193*$K$193,2)</f>
        <v>0</v>
      </c>
      <c r="O193" s="169"/>
      <c r="P193" s="169"/>
      <c r="Q193" s="169"/>
      <c r="R193" s="79"/>
      <c r="T193" s="130"/>
      <c r="U193" s="26" t="s">
        <v>39</v>
      </c>
      <c r="V193" s="131">
        <v>0.06</v>
      </c>
      <c r="W193" s="131">
        <f>$V$193*$K$193</f>
        <v>0.3</v>
      </c>
      <c r="X193" s="131">
        <v>0.00023</v>
      </c>
      <c r="Y193" s="131">
        <f>$X$193*$K$193</f>
        <v>0.00115</v>
      </c>
      <c r="Z193" s="131">
        <v>0</v>
      </c>
      <c r="AA193" s="132">
        <f>$Z$193*$K$193</f>
        <v>0</v>
      </c>
      <c r="AR193" s="6" t="s">
        <v>212</v>
      </c>
      <c r="AT193" s="6" t="s">
        <v>128</v>
      </c>
      <c r="AU193" s="6" t="s">
        <v>90</v>
      </c>
      <c r="AY193" s="6" t="s">
        <v>127</v>
      </c>
      <c r="BE193" s="133">
        <f>IF($U$193="základní",$N$193,0)</f>
        <v>0</v>
      </c>
      <c r="BF193" s="133">
        <f>IF($U$193="snížená",$N$193,0)</f>
        <v>0</v>
      </c>
      <c r="BG193" s="133">
        <f>IF($U$193="zákl. přenesená",$N$193,0)</f>
        <v>0</v>
      </c>
      <c r="BH193" s="133">
        <f>IF($U$193="sníž. přenesená",$N$193,0)</f>
        <v>0</v>
      </c>
      <c r="BI193" s="133">
        <f>IF($U$193="nulová",$N$193,0)</f>
        <v>0</v>
      </c>
      <c r="BJ193" s="6" t="s">
        <v>18</v>
      </c>
      <c r="BK193" s="133">
        <f>ROUND($L$193*$K$193,2)</f>
        <v>0</v>
      </c>
      <c r="BL193" s="6" t="s">
        <v>212</v>
      </c>
      <c r="BM193" s="6" t="s">
        <v>499</v>
      </c>
    </row>
    <row r="194" spans="2:63" s="116" customFormat="1" ht="38.25" customHeight="1">
      <c r="B194" s="117"/>
      <c r="D194" s="118" t="s">
        <v>107</v>
      </c>
      <c r="E194" s="118"/>
      <c r="F194" s="118"/>
      <c r="G194" s="118"/>
      <c r="H194" s="118"/>
      <c r="I194" s="118"/>
      <c r="J194" s="118"/>
      <c r="K194" s="118"/>
      <c r="L194" s="118"/>
      <c r="M194" s="118"/>
      <c r="N194" s="223">
        <f>$BK$194</f>
        <v>0</v>
      </c>
      <c r="O194" s="224"/>
      <c r="P194" s="224"/>
      <c r="Q194" s="224"/>
      <c r="R194" s="120"/>
      <c r="T194" s="121"/>
      <c r="W194" s="122">
        <f>$W$195+$W$198</f>
        <v>20.352</v>
      </c>
      <c r="Y194" s="122">
        <f>$Y$195+$Y$198</f>
        <v>0.00133</v>
      </c>
      <c r="AA194" s="123">
        <f>$AA$195+$AA$198</f>
        <v>0</v>
      </c>
      <c r="AR194" s="119" t="s">
        <v>140</v>
      </c>
      <c r="AT194" s="119" t="s">
        <v>73</v>
      </c>
      <c r="AU194" s="119" t="s">
        <v>74</v>
      </c>
      <c r="AY194" s="119" t="s">
        <v>127</v>
      </c>
      <c r="BK194" s="124">
        <f>$BK$195+$BK$198</f>
        <v>0</v>
      </c>
    </row>
    <row r="195" spans="2:63" s="116" customFormat="1" ht="20.25" customHeight="1">
      <c r="B195" s="117"/>
      <c r="D195" s="125" t="s">
        <v>108</v>
      </c>
      <c r="E195" s="125"/>
      <c r="F195" s="125"/>
      <c r="G195" s="125"/>
      <c r="H195" s="125"/>
      <c r="I195" s="125"/>
      <c r="J195" s="125"/>
      <c r="K195" s="125"/>
      <c r="L195" s="125"/>
      <c r="M195" s="125"/>
      <c r="N195" s="225">
        <f>$BK$195</f>
        <v>0</v>
      </c>
      <c r="O195" s="224"/>
      <c r="P195" s="224"/>
      <c r="Q195" s="224"/>
      <c r="R195" s="120"/>
      <c r="T195" s="121"/>
      <c r="W195" s="122">
        <f>SUM($W$196:$W$197)</f>
        <v>1.15</v>
      </c>
      <c r="Y195" s="122">
        <f>SUM($Y$196:$Y$197)</f>
        <v>0.0007</v>
      </c>
      <c r="AA195" s="123">
        <f>SUM($AA$196:$AA$197)</f>
        <v>0</v>
      </c>
      <c r="AR195" s="119" t="s">
        <v>140</v>
      </c>
      <c r="AT195" s="119" t="s">
        <v>73</v>
      </c>
      <c r="AU195" s="119" t="s">
        <v>18</v>
      </c>
      <c r="AY195" s="119" t="s">
        <v>127</v>
      </c>
      <c r="BK195" s="124">
        <f>SUM($BK$196:$BK$197)</f>
        <v>0</v>
      </c>
    </row>
    <row r="196" spans="2:65" s="6" customFormat="1" ht="24" customHeight="1">
      <c r="B196" s="78"/>
      <c r="C196" s="126" t="s">
        <v>304</v>
      </c>
      <c r="D196" s="126" t="s">
        <v>128</v>
      </c>
      <c r="E196" s="127" t="s">
        <v>255</v>
      </c>
      <c r="F196" s="168" t="s">
        <v>256</v>
      </c>
      <c r="G196" s="169"/>
      <c r="H196" s="169"/>
      <c r="I196" s="169"/>
      <c r="J196" s="128" t="s">
        <v>232</v>
      </c>
      <c r="K196" s="129">
        <v>25</v>
      </c>
      <c r="L196" s="170"/>
      <c r="M196" s="169"/>
      <c r="N196" s="170">
        <f>ROUND($L$196*$K$196,2)</f>
        <v>0</v>
      </c>
      <c r="O196" s="169"/>
      <c r="P196" s="169"/>
      <c r="Q196" s="169"/>
      <c r="R196" s="79"/>
      <c r="T196" s="130"/>
      <c r="U196" s="26" t="s">
        <v>39</v>
      </c>
      <c r="V196" s="131">
        <v>0.046</v>
      </c>
      <c r="W196" s="131">
        <f>$V$196*$K$196</f>
        <v>1.15</v>
      </c>
      <c r="X196" s="131">
        <v>0</v>
      </c>
      <c r="Y196" s="131">
        <f>$X$196*$K$196</f>
        <v>0</v>
      </c>
      <c r="Z196" s="131">
        <v>0</v>
      </c>
      <c r="AA196" s="132">
        <f>$Z$196*$K$196</f>
        <v>0</v>
      </c>
      <c r="AR196" s="6" t="s">
        <v>257</v>
      </c>
      <c r="AT196" s="6" t="s">
        <v>128</v>
      </c>
      <c r="AU196" s="6" t="s">
        <v>90</v>
      </c>
      <c r="AY196" s="6" t="s">
        <v>127</v>
      </c>
      <c r="BE196" s="133">
        <f>IF($U$196="základní",$N$196,0)</f>
        <v>0</v>
      </c>
      <c r="BF196" s="133">
        <f>IF($U$196="snížená",$N$196,0)</f>
        <v>0</v>
      </c>
      <c r="BG196" s="133">
        <f>IF($U$196="zákl. přenesená",$N$196,0)</f>
        <v>0</v>
      </c>
      <c r="BH196" s="133">
        <f>IF($U$196="sníž. přenesená",$N$196,0)</f>
        <v>0</v>
      </c>
      <c r="BI196" s="133">
        <f>IF($U$196="nulová",$N$196,0)</f>
        <v>0</v>
      </c>
      <c r="BJ196" s="6" t="s">
        <v>18</v>
      </c>
      <c r="BK196" s="133">
        <f>ROUND($L$196*$K$196,2)</f>
        <v>0</v>
      </c>
      <c r="BL196" s="6" t="s">
        <v>257</v>
      </c>
      <c r="BM196" s="6" t="s">
        <v>500</v>
      </c>
    </row>
    <row r="197" spans="2:65" s="6" customFormat="1" ht="13.5" customHeight="1">
      <c r="B197" s="78"/>
      <c r="C197" s="151" t="s">
        <v>308</v>
      </c>
      <c r="D197" s="151" t="s">
        <v>207</v>
      </c>
      <c r="E197" s="152" t="s">
        <v>260</v>
      </c>
      <c r="F197" s="220" t="s">
        <v>261</v>
      </c>
      <c r="G197" s="221"/>
      <c r="H197" s="221"/>
      <c r="I197" s="221"/>
      <c r="J197" s="153" t="s">
        <v>232</v>
      </c>
      <c r="K197" s="154">
        <v>25</v>
      </c>
      <c r="L197" s="222"/>
      <c r="M197" s="221"/>
      <c r="N197" s="222">
        <f>ROUND($L$197*$K$197,2)</f>
        <v>0</v>
      </c>
      <c r="O197" s="169"/>
      <c r="P197" s="169"/>
      <c r="Q197" s="169"/>
      <c r="R197" s="79"/>
      <c r="T197" s="130"/>
      <c r="U197" s="26" t="s">
        <v>39</v>
      </c>
      <c r="V197" s="131">
        <v>0</v>
      </c>
      <c r="W197" s="131">
        <f>$V$197*$K$197</f>
        <v>0</v>
      </c>
      <c r="X197" s="131">
        <v>2.8E-05</v>
      </c>
      <c r="Y197" s="131">
        <f>$X$197*$K$197</f>
        <v>0.0007</v>
      </c>
      <c r="Z197" s="131">
        <v>0</v>
      </c>
      <c r="AA197" s="132">
        <f>$Z$197*$K$197</f>
        <v>0</v>
      </c>
      <c r="AR197" s="6" t="s">
        <v>262</v>
      </c>
      <c r="AT197" s="6" t="s">
        <v>207</v>
      </c>
      <c r="AU197" s="6" t="s">
        <v>90</v>
      </c>
      <c r="AY197" s="6" t="s">
        <v>127</v>
      </c>
      <c r="BE197" s="133">
        <f>IF($U$197="základní",$N$197,0)</f>
        <v>0</v>
      </c>
      <c r="BF197" s="133">
        <f>IF($U$197="snížená",$N$197,0)</f>
        <v>0</v>
      </c>
      <c r="BG197" s="133">
        <f>IF($U$197="zákl. přenesená",$N$197,0)</f>
        <v>0</v>
      </c>
      <c r="BH197" s="133">
        <f>IF($U$197="sníž. přenesená",$N$197,0)</f>
        <v>0</v>
      </c>
      <c r="BI197" s="133">
        <f>IF($U$197="nulová",$N$197,0)</f>
        <v>0</v>
      </c>
      <c r="BJ197" s="6" t="s">
        <v>18</v>
      </c>
      <c r="BK197" s="133">
        <f>ROUND($L$197*$K$197,2)</f>
        <v>0</v>
      </c>
      <c r="BL197" s="6" t="s">
        <v>262</v>
      </c>
      <c r="BM197" s="6" t="s">
        <v>501</v>
      </c>
    </row>
    <row r="198" spans="2:63" s="116" customFormat="1" ht="30" customHeight="1">
      <c r="B198" s="117"/>
      <c r="D198" s="125" t="s">
        <v>109</v>
      </c>
      <c r="E198" s="125"/>
      <c r="F198" s="125"/>
      <c r="G198" s="125"/>
      <c r="H198" s="125"/>
      <c r="I198" s="125"/>
      <c r="J198" s="125"/>
      <c r="K198" s="125"/>
      <c r="L198" s="125"/>
      <c r="M198" s="125"/>
      <c r="N198" s="225">
        <f>$BK$198</f>
        <v>0</v>
      </c>
      <c r="O198" s="224"/>
      <c r="P198" s="224"/>
      <c r="Q198" s="224"/>
      <c r="R198" s="120"/>
      <c r="T198" s="121"/>
      <c r="W198" s="122">
        <f>SUM($W$199:$W$229)</f>
        <v>19.202</v>
      </c>
      <c r="Y198" s="122">
        <f>SUM($Y$199:$Y$229)</f>
        <v>0.00063</v>
      </c>
      <c r="AA198" s="123">
        <f>SUM($AA$199:$AA$229)</f>
        <v>0</v>
      </c>
      <c r="AR198" s="119" t="s">
        <v>140</v>
      </c>
      <c r="AT198" s="119" t="s">
        <v>73</v>
      </c>
      <c r="AU198" s="119" t="s">
        <v>18</v>
      </c>
      <c r="AY198" s="119" t="s">
        <v>127</v>
      </c>
      <c r="BK198" s="124">
        <f>SUM($BK$199:$BK$229)</f>
        <v>0</v>
      </c>
    </row>
    <row r="199" spans="2:65" s="6" customFormat="1" ht="24" customHeight="1">
      <c r="B199" s="78"/>
      <c r="C199" s="126" t="s">
        <v>312</v>
      </c>
      <c r="D199" s="126" t="s">
        <v>128</v>
      </c>
      <c r="E199" s="127" t="s">
        <v>282</v>
      </c>
      <c r="F199" s="168" t="s">
        <v>283</v>
      </c>
      <c r="G199" s="169"/>
      <c r="H199" s="169"/>
      <c r="I199" s="169"/>
      <c r="J199" s="128" t="s">
        <v>284</v>
      </c>
      <c r="K199" s="129">
        <v>1</v>
      </c>
      <c r="L199" s="170"/>
      <c r="M199" s="169"/>
      <c r="N199" s="170">
        <f>ROUND($L$199*$K$199,2)</f>
        <v>0</v>
      </c>
      <c r="O199" s="169"/>
      <c r="P199" s="169"/>
      <c r="Q199" s="169"/>
      <c r="R199" s="79"/>
      <c r="T199" s="130"/>
      <c r="U199" s="26" t="s">
        <v>39</v>
      </c>
      <c r="V199" s="131">
        <v>7.43</v>
      </c>
      <c r="W199" s="131">
        <f>$V$199*$K$199</f>
        <v>7.43</v>
      </c>
      <c r="X199" s="131">
        <v>0</v>
      </c>
      <c r="Y199" s="131">
        <f>$X$199*$K$199</f>
        <v>0</v>
      </c>
      <c r="Z199" s="131">
        <v>0</v>
      </c>
      <c r="AA199" s="132">
        <f>$Z$199*$K$199</f>
        <v>0</v>
      </c>
      <c r="AR199" s="6" t="s">
        <v>257</v>
      </c>
      <c r="AT199" s="6" t="s">
        <v>128</v>
      </c>
      <c r="AU199" s="6" t="s">
        <v>90</v>
      </c>
      <c r="AY199" s="6" t="s">
        <v>127</v>
      </c>
      <c r="BE199" s="133">
        <f>IF($U$199="základní",$N$199,0)</f>
        <v>0</v>
      </c>
      <c r="BF199" s="133">
        <f>IF($U$199="snížená",$N$199,0)</f>
        <v>0</v>
      </c>
      <c r="BG199" s="133">
        <f>IF($U$199="zákl. přenesená",$N$199,0)</f>
        <v>0</v>
      </c>
      <c r="BH199" s="133">
        <f>IF($U$199="sníž. přenesená",$N$199,0)</f>
        <v>0</v>
      </c>
      <c r="BI199" s="133">
        <f>IF($U$199="nulová",$N$199,0)</f>
        <v>0</v>
      </c>
      <c r="BJ199" s="6" t="s">
        <v>18</v>
      </c>
      <c r="BK199" s="133">
        <f>ROUND($L$199*$K$199,2)</f>
        <v>0</v>
      </c>
      <c r="BL199" s="6" t="s">
        <v>257</v>
      </c>
      <c r="BM199" s="6" t="s">
        <v>502</v>
      </c>
    </row>
    <row r="200" spans="2:65" s="6" customFormat="1" ht="24" customHeight="1">
      <c r="B200" s="78"/>
      <c r="C200" s="126" t="s">
        <v>316</v>
      </c>
      <c r="D200" s="126" t="s">
        <v>128</v>
      </c>
      <c r="E200" s="127" t="s">
        <v>287</v>
      </c>
      <c r="F200" s="168" t="s">
        <v>288</v>
      </c>
      <c r="G200" s="169"/>
      <c r="H200" s="169"/>
      <c r="I200" s="169"/>
      <c r="J200" s="128" t="s">
        <v>232</v>
      </c>
      <c r="K200" s="129">
        <v>23</v>
      </c>
      <c r="L200" s="170"/>
      <c r="M200" s="169"/>
      <c r="N200" s="170">
        <f>ROUND($L$200*$K$200,2)</f>
        <v>0</v>
      </c>
      <c r="O200" s="169"/>
      <c r="P200" s="169"/>
      <c r="Q200" s="169"/>
      <c r="R200" s="79"/>
      <c r="T200" s="130"/>
      <c r="U200" s="26" t="s">
        <v>39</v>
      </c>
      <c r="V200" s="131">
        <v>0.051</v>
      </c>
      <c r="W200" s="131">
        <f>$V$200*$K$200</f>
        <v>1.1729999999999998</v>
      </c>
      <c r="X200" s="131">
        <v>0</v>
      </c>
      <c r="Y200" s="131">
        <f>$X$200*$K$200</f>
        <v>0</v>
      </c>
      <c r="Z200" s="131">
        <v>0</v>
      </c>
      <c r="AA200" s="132">
        <f>$Z$200*$K$200</f>
        <v>0</v>
      </c>
      <c r="AR200" s="6" t="s">
        <v>257</v>
      </c>
      <c r="AT200" s="6" t="s">
        <v>128</v>
      </c>
      <c r="AU200" s="6" t="s">
        <v>90</v>
      </c>
      <c r="AY200" s="6" t="s">
        <v>127</v>
      </c>
      <c r="BE200" s="133">
        <f>IF($U$200="základní",$N$200,0)</f>
        <v>0</v>
      </c>
      <c r="BF200" s="133">
        <f>IF($U$200="snížená",$N$200,0)</f>
        <v>0</v>
      </c>
      <c r="BG200" s="133">
        <f>IF($U$200="zákl. přenesená",$N$200,0)</f>
        <v>0</v>
      </c>
      <c r="BH200" s="133">
        <f>IF($U$200="sníž. přenesená",$N$200,0)</f>
        <v>0</v>
      </c>
      <c r="BI200" s="133">
        <f>IF($U$200="nulová",$N$200,0)</f>
        <v>0</v>
      </c>
      <c r="BJ200" s="6" t="s">
        <v>18</v>
      </c>
      <c r="BK200" s="133">
        <f>ROUND($L$200*$K$200,2)</f>
        <v>0</v>
      </c>
      <c r="BL200" s="6" t="s">
        <v>257</v>
      </c>
      <c r="BM200" s="6" t="s">
        <v>503</v>
      </c>
    </row>
    <row r="201" spans="2:65" s="6" customFormat="1" ht="13.5" customHeight="1">
      <c r="B201" s="78"/>
      <c r="C201" s="126" t="s">
        <v>320</v>
      </c>
      <c r="D201" s="126" t="s">
        <v>128</v>
      </c>
      <c r="E201" s="127" t="s">
        <v>504</v>
      </c>
      <c r="F201" s="168" t="s">
        <v>505</v>
      </c>
      <c r="G201" s="169"/>
      <c r="H201" s="169"/>
      <c r="I201" s="169"/>
      <c r="J201" s="128" t="s">
        <v>232</v>
      </c>
      <c r="K201" s="129">
        <v>3</v>
      </c>
      <c r="L201" s="170"/>
      <c r="M201" s="169"/>
      <c r="N201" s="170">
        <f>ROUND($L$201*$K$201,2)</f>
        <v>0</v>
      </c>
      <c r="O201" s="169"/>
      <c r="P201" s="169"/>
      <c r="Q201" s="169"/>
      <c r="R201" s="79"/>
      <c r="T201" s="130"/>
      <c r="U201" s="26" t="s">
        <v>39</v>
      </c>
      <c r="V201" s="131">
        <v>0.367</v>
      </c>
      <c r="W201" s="131">
        <f>$V$201*$K$201</f>
        <v>1.101</v>
      </c>
      <c r="X201" s="131">
        <v>0.00021</v>
      </c>
      <c r="Y201" s="131">
        <f>$X$201*$K$201</f>
        <v>0.00063</v>
      </c>
      <c r="Z201" s="131">
        <v>0</v>
      </c>
      <c r="AA201" s="132">
        <f>$Z$201*$K$201</f>
        <v>0</v>
      </c>
      <c r="AR201" s="6" t="s">
        <v>257</v>
      </c>
      <c r="AT201" s="6" t="s">
        <v>128</v>
      </c>
      <c r="AU201" s="6" t="s">
        <v>90</v>
      </c>
      <c r="AY201" s="6" t="s">
        <v>127</v>
      </c>
      <c r="BE201" s="133">
        <f>IF($U$201="základní",$N$201,0)</f>
        <v>0</v>
      </c>
      <c r="BF201" s="133">
        <f>IF($U$201="snížená",$N$201,0)</f>
        <v>0</v>
      </c>
      <c r="BG201" s="133">
        <f>IF($U$201="zákl. přenesená",$N$201,0)</f>
        <v>0</v>
      </c>
      <c r="BH201" s="133">
        <f>IF($U$201="sníž. přenesená",$N$201,0)</f>
        <v>0</v>
      </c>
      <c r="BI201" s="133">
        <f>IF($U$201="nulová",$N$201,0)</f>
        <v>0</v>
      </c>
      <c r="BJ201" s="6" t="s">
        <v>18</v>
      </c>
      <c r="BK201" s="133">
        <f>ROUND($L$201*$K$201,2)</f>
        <v>0</v>
      </c>
      <c r="BL201" s="6" t="s">
        <v>257</v>
      </c>
      <c r="BM201" s="6" t="s">
        <v>506</v>
      </c>
    </row>
    <row r="202" spans="2:65" s="6" customFormat="1" ht="24" customHeight="1">
      <c r="B202" s="78"/>
      <c r="C202" s="151" t="s">
        <v>324</v>
      </c>
      <c r="D202" s="151" t="s">
        <v>207</v>
      </c>
      <c r="E202" s="152" t="s">
        <v>309</v>
      </c>
      <c r="F202" s="220" t="s">
        <v>310</v>
      </c>
      <c r="G202" s="221"/>
      <c r="H202" s="221"/>
      <c r="I202" s="221"/>
      <c r="J202" s="153" t="s">
        <v>232</v>
      </c>
      <c r="K202" s="154">
        <v>3</v>
      </c>
      <c r="L202" s="222"/>
      <c r="M202" s="221"/>
      <c r="N202" s="222">
        <f>ROUND($L$202*$K$202,2)</f>
        <v>0</v>
      </c>
      <c r="O202" s="169"/>
      <c r="P202" s="169"/>
      <c r="Q202" s="169"/>
      <c r="R202" s="79"/>
      <c r="T202" s="130"/>
      <c r="U202" s="26" t="s">
        <v>39</v>
      </c>
      <c r="V202" s="131">
        <v>0</v>
      </c>
      <c r="W202" s="131">
        <f>$V$202*$K$202</f>
        <v>0</v>
      </c>
      <c r="X202" s="131">
        <v>0</v>
      </c>
      <c r="Y202" s="131">
        <f>$X$202*$K$202</f>
        <v>0</v>
      </c>
      <c r="Z202" s="131">
        <v>0</v>
      </c>
      <c r="AA202" s="132">
        <f>$Z$202*$K$202</f>
        <v>0</v>
      </c>
      <c r="AR202" s="6" t="s">
        <v>262</v>
      </c>
      <c r="AT202" s="6" t="s">
        <v>207</v>
      </c>
      <c r="AU202" s="6" t="s">
        <v>90</v>
      </c>
      <c r="AY202" s="6" t="s">
        <v>127</v>
      </c>
      <c r="BE202" s="133">
        <f>IF($U$202="základní",$N$202,0)</f>
        <v>0</v>
      </c>
      <c r="BF202" s="133">
        <f>IF($U$202="snížená",$N$202,0)</f>
        <v>0</v>
      </c>
      <c r="BG202" s="133">
        <f>IF($U$202="zákl. přenesená",$N$202,0)</f>
        <v>0</v>
      </c>
      <c r="BH202" s="133">
        <f>IF($U$202="sníž. přenesená",$N$202,0)</f>
        <v>0</v>
      </c>
      <c r="BI202" s="133">
        <f>IF($U$202="nulová",$N$202,0)</f>
        <v>0</v>
      </c>
      <c r="BJ202" s="6" t="s">
        <v>18</v>
      </c>
      <c r="BK202" s="133">
        <f>ROUND($L$202*$K$202,2)</f>
        <v>0</v>
      </c>
      <c r="BL202" s="6" t="s">
        <v>262</v>
      </c>
      <c r="BM202" s="6" t="s">
        <v>507</v>
      </c>
    </row>
    <row r="203" spans="2:65" s="6" customFormat="1" ht="24" customHeight="1">
      <c r="B203" s="78"/>
      <c r="C203" s="126" t="s">
        <v>328</v>
      </c>
      <c r="D203" s="126" t="s">
        <v>128</v>
      </c>
      <c r="E203" s="127" t="s">
        <v>508</v>
      </c>
      <c r="F203" s="168" t="s">
        <v>509</v>
      </c>
      <c r="G203" s="169"/>
      <c r="H203" s="169"/>
      <c r="I203" s="169"/>
      <c r="J203" s="128" t="s">
        <v>232</v>
      </c>
      <c r="K203" s="129">
        <v>3</v>
      </c>
      <c r="L203" s="170"/>
      <c r="M203" s="169"/>
      <c r="N203" s="170">
        <f>ROUND($L$203*$K$203,2)</f>
        <v>0</v>
      </c>
      <c r="O203" s="169"/>
      <c r="P203" s="169"/>
      <c r="Q203" s="169"/>
      <c r="R203" s="79"/>
      <c r="T203" s="130"/>
      <c r="U203" s="26" t="s">
        <v>39</v>
      </c>
      <c r="V203" s="131">
        <v>0.153</v>
      </c>
      <c r="W203" s="131">
        <f>$V$203*$K$203</f>
        <v>0.45899999999999996</v>
      </c>
      <c r="X203" s="131">
        <v>0</v>
      </c>
      <c r="Y203" s="131">
        <f>$X$203*$K$203</f>
        <v>0</v>
      </c>
      <c r="Z203" s="131">
        <v>0</v>
      </c>
      <c r="AA203" s="132">
        <f>$Z$203*$K$203</f>
        <v>0</v>
      </c>
      <c r="AR203" s="6" t="s">
        <v>257</v>
      </c>
      <c r="AT203" s="6" t="s">
        <v>128</v>
      </c>
      <c r="AU203" s="6" t="s">
        <v>90</v>
      </c>
      <c r="AY203" s="6" t="s">
        <v>127</v>
      </c>
      <c r="BE203" s="133">
        <f>IF($U$203="základní",$N$203,0)</f>
        <v>0</v>
      </c>
      <c r="BF203" s="133">
        <f>IF($U$203="snížená",$N$203,0)</f>
        <v>0</v>
      </c>
      <c r="BG203" s="133">
        <f>IF($U$203="zákl. přenesená",$N$203,0)</f>
        <v>0</v>
      </c>
      <c r="BH203" s="133">
        <f>IF($U$203="sníž. přenesená",$N$203,0)</f>
        <v>0</v>
      </c>
      <c r="BI203" s="133">
        <f>IF($U$203="nulová",$N$203,0)</f>
        <v>0</v>
      </c>
      <c r="BJ203" s="6" t="s">
        <v>18</v>
      </c>
      <c r="BK203" s="133">
        <f>ROUND($L$203*$K$203,2)</f>
        <v>0</v>
      </c>
      <c r="BL203" s="6" t="s">
        <v>257</v>
      </c>
      <c r="BM203" s="6" t="s">
        <v>510</v>
      </c>
    </row>
    <row r="204" spans="2:65" s="6" customFormat="1" ht="24" customHeight="1">
      <c r="B204" s="78"/>
      <c r="C204" s="151" t="s">
        <v>332</v>
      </c>
      <c r="D204" s="151" t="s">
        <v>207</v>
      </c>
      <c r="E204" s="152" t="s">
        <v>511</v>
      </c>
      <c r="F204" s="220" t="s">
        <v>512</v>
      </c>
      <c r="G204" s="221"/>
      <c r="H204" s="221"/>
      <c r="I204" s="221"/>
      <c r="J204" s="153" t="s">
        <v>232</v>
      </c>
      <c r="K204" s="154">
        <v>3.3</v>
      </c>
      <c r="L204" s="222"/>
      <c r="M204" s="221"/>
      <c r="N204" s="222">
        <f>ROUND($L$204*$K$204,2)</f>
        <v>0</v>
      </c>
      <c r="O204" s="169"/>
      <c r="P204" s="169"/>
      <c r="Q204" s="169"/>
      <c r="R204" s="79"/>
      <c r="T204" s="130"/>
      <c r="U204" s="26" t="s">
        <v>39</v>
      </c>
      <c r="V204" s="131">
        <v>0</v>
      </c>
      <c r="W204" s="131">
        <f>$V$204*$K$204</f>
        <v>0</v>
      </c>
      <c r="X204" s="131">
        <v>0</v>
      </c>
      <c r="Y204" s="131">
        <f>$X$204*$K$204</f>
        <v>0</v>
      </c>
      <c r="Z204" s="131">
        <v>0</v>
      </c>
      <c r="AA204" s="132">
        <f>$Z$204*$K$204</f>
        <v>0</v>
      </c>
      <c r="AR204" s="6" t="s">
        <v>262</v>
      </c>
      <c r="AT204" s="6" t="s">
        <v>207</v>
      </c>
      <c r="AU204" s="6" t="s">
        <v>90</v>
      </c>
      <c r="AY204" s="6" t="s">
        <v>127</v>
      </c>
      <c r="BE204" s="133">
        <f>IF($U$204="základní",$N$204,0)</f>
        <v>0</v>
      </c>
      <c r="BF204" s="133">
        <f>IF($U$204="snížená",$N$204,0)</f>
        <v>0</v>
      </c>
      <c r="BG204" s="133">
        <f>IF($U$204="zákl. přenesená",$N$204,0)</f>
        <v>0</v>
      </c>
      <c r="BH204" s="133">
        <f>IF($U$204="sníž. přenesená",$N$204,0)</f>
        <v>0</v>
      </c>
      <c r="BI204" s="133">
        <f>IF($U$204="nulová",$N$204,0)</f>
        <v>0</v>
      </c>
      <c r="BJ204" s="6" t="s">
        <v>18</v>
      </c>
      <c r="BK204" s="133">
        <f>ROUND($L$204*$K$204,2)</f>
        <v>0</v>
      </c>
      <c r="BL204" s="6" t="s">
        <v>262</v>
      </c>
      <c r="BM204" s="6" t="s">
        <v>513</v>
      </c>
    </row>
    <row r="205" spans="2:65" s="6" customFormat="1" ht="24" customHeight="1">
      <c r="B205" s="78"/>
      <c r="C205" s="126" t="s">
        <v>336</v>
      </c>
      <c r="D205" s="126" t="s">
        <v>128</v>
      </c>
      <c r="E205" s="127" t="s">
        <v>514</v>
      </c>
      <c r="F205" s="168" t="s">
        <v>515</v>
      </c>
      <c r="G205" s="169"/>
      <c r="H205" s="169"/>
      <c r="I205" s="169"/>
      <c r="J205" s="128" t="s">
        <v>232</v>
      </c>
      <c r="K205" s="129">
        <v>1.5</v>
      </c>
      <c r="L205" s="170"/>
      <c r="M205" s="169"/>
      <c r="N205" s="170">
        <f>ROUND($L$205*$K$205,2)</f>
        <v>0</v>
      </c>
      <c r="O205" s="169"/>
      <c r="P205" s="169"/>
      <c r="Q205" s="169"/>
      <c r="R205" s="79"/>
      <c r="T205" s="130"/>
      <c r="U205" s="26" t="s">
        <v>39</v>
      </c>
      <c r="V205" s="131">
        <v>0.175</v>
      </c>
      <c r="W205" s="131">
        <f>$V$205*$K$205</f>
        <v>0.26249999999999996</v>
      </c>
      <c r="X205" s="131">
        <v>0</v>
      </c>
      <c r="Y205" s="131">
        <f>$X$205*$K$205</f>
        <v>0</v>
      </c>
      <c r="Z205" s="131">
        <v>0</v>
      </c>
      <c r="AA205" s="132">
        <f>$Z$205*$K$205</f>
        <v>0</v>
      </c>
      <c r="AR205" s="6" t="s">
        <v>257</v>
      </c>
      <c r="AT205" s="6" t="s">
        <v>128</v>
      </c>
      <c r="AU205" s="6" t="s">
        <v>90</v>
      </c>
      <c r="AY205" s="6" t="s">
        <v>127</v>
      </c>
      <c r="BE205" s="133">
        <f>IF($U$205="základní",$N$205,0)</f>
        <v>0</v>
      </c>
      <c r="BF205" s="133">
        <f>IF($U$205="snížená",$N$205,0)</f>
        <v>0</v>
      </c>
      <c r="BG205" s="133">
        <f>IF($U$205="zákl. přenesená",$N$205,0)</f>
        <v>0</v>
      </c>
      <c r="BH205" s="133">
        <f>IF($U$205="sníž. přenesená",$N$205,0)</f>
        <v>0</v>
      </c>
      <c r="BI205" s="133">
        <f>IF($U$205="nulová",$N$205,0)</f>
        <v>0</v>
      </c>
      <c r="BJ205" s="6" t="s">
        <v>18</v>
      </c>
      <c r="BK205" s="133">
        <f>ROUND($L$205*$K$205,2)</f>
        <v>0</v>
      </c>
      <c r="BL205" s="6" t="s">
        <v>257</v>
      </c>
      <c r="BM205" s="6" t="s">
        <v>516</v>
      </c>
    </row>
    <row r="206" spans="2:51" s="6" customFormat="1" ht="15.75" customHeight="1">
      <c r="B206" s="146"/>
      <c r="E206" s="147"/>
      <c r="F206" s="218" t="s">
        <v>517</v>
      </c>
      <c r="G206" s="219"/>
      <c r="H206" s="219"/>
      <c r="I206" s="219"/>
      <c r="K206" s="147"/>
      <c r="R206" s="148"/>
      <c r="T206" s="149"/>
      <c r="AA206" s="150"/>
      <c r="AT206" s="147" t="s">
        <v>135</v>
      </c>
      <c r="AU206" s="147" t="s">
        <v>90</v>
      </c>
      <c r="AV206" s="147" t="s">
        <v>18</v>
      </c>
      <c r="AW206" s="147" t="s">
        <v>100</v>
      </c>
      <c r="AX206" s="147" t="s">
        <v>74</v>
      </c>
      <c r="AY206" s="147" t="s">
        <v>127</v>
      </c>
    </row>
    <row r="207" spans="2:51" s="6" customFormat="1" ht="15.75" customHeight="1">
      <c r="B207" s="134"/>
      <c r="E207" s="135"/>
      <c r="F207" s="171" t="s">
        <v>518</v>
      </c>
      <c r="G207" s="172"/>
      <c r="H207" s="172"/>
      <c r="I207" s="172"/>
      <c r="K207" s="136">
        <v>1.5</v>
      </c>
      <c r="R207" s="137"/>
      <c r="T207" s="138"/>
      <c r="AA207" s="139"/>
      <c r="AT207" s="135" t="s">
        <v>135</v>
      </c>
      <c r="AU207" s="135" t="s">
        <v>90</v>
      </c>
      <c r="AV207" s="135" t="s">
        <v>90</v>
      </c>
      <c r="AW207" s="135" t="s">
        <v>100</v>
      </c>
      <c r="AX207" s="135" t="s">
        <v>18</v>
      </c>
      <c r="AY207" s="135" t="s">
        <v>127</v>
      </c>
    </row>
    <row r="208" spans="2:65" s="6" customFormat="1" ht="13.5" customHeight="1">
      <c r="B208" s="78"/>
      <c r="C208" s="151" t="s">
        <v>340</v>
      </c>
      <c r="D208" s="151" t="s">
        <v>207</v>
      </c>
      <c r="E208" s="152" t="s">
        <v>519</v>
      </c>
      <c r="F208" s="220" t="s">
        <v>520</v>
      </c>
      <c r="G208" s="221"/>
      <c r="H208" s="221"/>
      <c r="I208" s="221"/>
      <c r="J208" s="153" t="s">
        <v>232</v>
      </c>
      <c r="K208" s="154">
        <v>1.58</v>
      </c>
      <c r="L208" s="222"/>
      <c r="M208" s="221"/>
      <c r="N208" s="222">
        <f>ROUND($L$208*$K$208,2)</f>
        <v>0</v>
      </c>
      <c r="O208" s="169"/>
      <c r="P208" s="169"/>
      <c r="Q208" s="169"/>
      <c r="R208" s="79"/>
      <c r="T208" s="130"/>
      <c r="U208" s="26" t="s">
        <v>39</v>
      </c>
      <c r="V208" s="131">
        <v>0</v>
      </c>
      <c r="W208" s="131">
        <f>$V$208*$K$208</f>
        <v>0</v>
      </c>
      <c r="X208" s="131">
        <v>0</v>
      </c>
      <c r="Y208" s="131">
        <f>$X$208*$K$208</f>
        <v>0</v>
      </c>
      <c r="Z208" s="131">
        <v>0</v>
      </c>
      <c r="AA208" s="132">
        <f>$Z$208*$K$208</f>
        <v>0</v>
      </c>
      <c r="AR208" s="6" t="s">
        <v>262</v>
      </c>
      <c r="AT208" s="6" t="s">
        <v>207</v>
      </c>
      <c r="AU208" s="6" t="s">
        <v>90</v>
      </c>
      <c r="AY208" s="6" t="s">
        <v>127</v>
      </c>
      <c r="BE208" s="133">
        <f>IF($U$208="základní",$N$208,0)</f>
        <v>0</v>
      </c>
      <c r="BF208" s="133">
        <f>IF($U$208="snížená",$N$208,0)</f>
        <v>0</v>
      </c>
      <c r="BG208" s="133">
        <f>IF($U$208="zákl. přenesená",$N$208,0)</f>
        <v>0</v>
      </c>
      <c r="BH208" s="133">
        <f>IF($U$208="sníž. přenesená",$N$208,0)</f>
        <v>0</v>
      </c>
      <c r="BI208" s="133">
        <f>IF($U$208="nulová",$N$208,0)</f>
        <v>0</v>
      </c>
      <c r="BJ208" s="6" t="s">
        <v>18</v>
      </c>
      <c r="BK208" s="133">
        <f>ROUND($L$208*$K$208,2)</f>
        <v>0</v>
      </c>
      <c r="BL208" s="6" t="s">
        <v>262</v>
      </c>
      <c r="BM208" s="6" t="s">
        <v>521</v>
      </c>
    </row>
    <row r="209" spans="2:65" s="6" customFormat="1" ht="24" customHeight="1">
      <c r="B209" s="78"/>
      <c r="C209" s="126" t="s">
        <v>344</v>
      </c>
      <c r="D209" s="126" t="s">
        <v>128</v>
      </c>
      <c r="E209" s="127" t="s">
        <v>317</v>
      </c>
      <c r="F209" s="168" t="s">
        <v>318</v>
      </c>
      <c r="G209" s="169"/>
      <c r="H209" s="169"/>
      <c r="I209" s="169"/>
      <c r="J209" s="128" t="s">
        <v>232</v>
      </c>
      <c r="K209" s="129">
        <v>12</v>
      </c>
      <c r="L209" s="170"/>
      <c r="M209" s="169"/>
      <c r="N209" s="170">
        <f>ROUND($L$209*$K$209,2)</f>
        <v>0</v>
      </c>
      <c r="O209" s="169"/>
      <c r="P209" s="169"/>
      <c r="Q209" s="169"/>
      <c r="R209" s="79"/>
      <c r="T209" s="130"/>
      <c r="U209" s="26" t="s">
        <v>39</v>
      </c>
      <c r="V209" s="131">
        <v>0.225</v>
      </c>
      <c r="W209" s="131">
        <f>$V$209*$K$209</f>
        <v>2.7</v>
      </c>
      <c r="X209" s="131">
        <v>0</v>
      </c>
      <c r="Y209" s="131">
        <f>$X$209*$K$209</f>
        <v>0</v>
      </c>
      <c r="Z209" s="131">
        <v>0</v>
      </c>
      <c r="AA209" s="132">
        <f>$Z$209*$K$209</f>
        <v>0</v>
      </c>
      <c r="AR209" s="6" t="s">
        <v>257</v>
      </c>
      <c r="AT209" s="6" t="s">
        <v>128</v>
      </c>
      <c r="AU209" s="6" t="s">
        <v>90</v>
      </c>
      <c r="AY209" s="6" t="s">
        <v>127</v>
      </c>
      <c r="BE209" s="133">
        <f>IF($U$209="základní",$N$209,0)</f>
        <v>0</v>
      </c>
      <c r="BF209" s="133">
        <f>IF($U$209="snížená",$N$209,0)</f>
        <v>0</v>
      </c>
      <c r="BG209" s="133">
        <f>IF($U$209="zákl. přenesená",$N$209,0)</f>
        <v>0</v>
      </c>
      <c r="BH209" s="133">
        <f>IF($U$209="sníž. přenesená",$N$209,0)</f>
        <v>0</v>
      </c>
      <c r="BI209" s="133">
        <f>IF($U$209="nulová",$N$209,0)</f>
        <v>0</v>
      </c>
      <c r="BJ209" s="6" t="s">
        <v>18</v>
      </c>
      <c r="BK209" s="133">
        <f>ROUND($L$209*$K$209,2)</f>
        <v>0</v>
      </c>
      <c r="BL209" s="6" t="s">
        <v>257</v>
      </c>
      <c r="BM209" s="6" t="s">
        <v>522</v>
      </c>
    </row>
    <row r="210" spans="2:65" s="6" customFormat="1" ht="24" customHeight="1">
      <c r="B210" s="78"/>
      <c r="C210" s="151" t="s">
        <v>348</v>
      </c>
      <c r="D210" s="151" t="s">
        <v>207</v>
      </c>
      <c r="E210" s="152" t="s">
        <v>321</v>
      </c>
      <c r="F210" s="220" t="s">
        <v>322</v>
      </c>
      <c r="G210" s="221"/>
      <c r="H210" s="221"/>
      <c r="I210" s="221"/>
      <c r="J210" s="153" t="s">
        <v>232</v>
      </c>
      <c r="K210" s="154">
        <v>12.6</v>
      </c>
      <c r="L210" s="222"/>
      <c r="M210" s="221"/>
      <c r="N210" s="222">
        <f>ROUND($L$210*$K$210,2)</f>
        <v>0</v>
      </c>
      <c r="O210" s="169"/>
      <c r="P210" s="169"/>
      <c r="Q210" s="169"/>
      <c r="R210" s="79"/>
      <c r="T210" s="130"/>
      <c r="U210" s="26" t="s">
        <v>39</v>
      </c>
      <c r="V210" s="131">
        <v>0</v>
      </c>
      <c r="W210" s="131">
        <f>$V$210*$K$210</f>
        <v>0</v>
      </c>
      <c r="X210" s="131">
        <v>0</v>
      </c>
      <c r="Y210" s="131">
        <f>$X$210*$K$210</f>
        <v>0</v>
      </c>
      <c r="Z210" s="131">
        <v>0</v>
      </c>
      <c r="AA210" s="132">
        <f>$Z$210*$K$210</f>
        <v>0</v>
      </c>
      <c r="AR210" s="6" t="s">
        <v>262</v>
      </c>
      <c r="AT210" s="6" t="s">
        <v>207</v>
      </c>
      <c r="AU210" s="6" t="s">
        <v>90</v>
      </c>
      <c r="AY210" s="6" t="s">
        <v>127</v>
      </c>
      <c r="BE210" s="133">
        <f>IF($U$210="základní",$N$210,0)</f>
        <v>0</v>
      </c>
      <c r="BF210" s="133">
        <f>IF($U$210="snížená",$N$210,0)</f>
        <v>0</v>
      </c>
      <c r="BG210" s="133">
        <f>IF($U$210="zákl. přenesená",$N$210,0)</f>
        <v>0</v>
      </c>
      <c r="BH210" s="133">
        <f>IF($U$210="sníž. přenesená",$N$210,0)</f>
        <v>0</v>
      </c>
      <c r="BI210" s="133">
        <f>IF($U$210="nulová",$N$210,0)</f>
        <v>0</v>
      </c>
      <c r="BJ210" s="6" t="s">
        <v>18</v>
      </c>
      <c r="BK210" s="133">
        <f>ROUND($L$210*$K$210,2)</f>
        <v>0</v>
      </c>
      <c r="BL210" s="6" t="s">
        <v>262</v>
      </c>
      <c r="BM210" s="6" t="s">
        <v>523</v>
      </c>
    </row>
    <row r="211" spans="2:65" s="6" customFormat="1" ht="13.5" customHeight="1">
      <c r="B211" s="78"/>
      <c r="C211" s="151" t="s">
        <v>352</v>
      </c>
      <c r="D211" s="151" t="s">
        <v>207</v>
      </c>
      <c r="E211" s="152" t="s">
        <v>325</v>
      </c>
      <c r="F211" s="220" t="s">
        <v>326</v>
      </c>
      <c r="G211" s="221"/>
      <c r="H211" s="221"/>
      <c r="I211" s="221"/>
      <c r="J211" s="153" t="s">
        <v>302</v>
      </c>
      <c r="K211" s="154">
        <v>2</v>
      </c>
      <c r="L211" s="222"/>
      <c r="M211" s="221"/>
      <c r="N211" s="222">
        <f>ROUND($L$211*$K$211,2)</f>
        <v>0</v>
      </c>
      <c r="O211" s="169"/>
      <c r="P211" s="169"/>
      <c r="Q211" s="169"/>
      <c r="R211" s="79"/>
      <c r="T211" s="130"/>
      <c r="U211" s="26" t="s">
        <v>39</v>
      </c>
      <c r="V211" s="131">
        <v>0</v>
      </c>
      <c r="W211" s="131">
        <f>$V$211*$K$211</f>
        <v>0</v>
      </c>
      <c r="X211" s="131">
        <v>0</v>
      </c>
      <c r="Y211" s="131">
        <f>$X$211*$K$211</f>
        <v>0</v>
      </c>
      <c r="Z211" s="131">
        <v>0</v>
      </c>
      <c r="AA211" s="132">
        <f>$Z$211*$K$211</f>
        <v>0</v>
      </c>
      <c r="AR211" s="6" t="s">
        <v>262</v>
      </c>
      <c r="AT211" s="6" t="s">
        <v>207</v>
      </c>
      <c r="AU211" s="6" t="s">
        <v>90</v>
      </c>
      <c r="AY211" s="6" t="s">
        <v>127</v>
      </c>
      <c r="BE211" s="133">
        <f>IF($U$211="základní",$N$211,0)</f>
        <v>0</v>
      </c>
      <c r="BF211" s="133">
        <f>IF($U$211="snížená",$N$211,0)</f>
        <v>0</v>
      </c>
      <c r="BG211" s="133">
        <f>IF($U$211="zákl. přenesená",$N$211,0)</f>
        <v>0</v>
      </c>
      <c r="BH211" s="133">
        <f>IF($U$211="sníž. přenesená",$N$211,0)</f>
        <v>0</v>
      </c>
      <c r="BI211" s="133">
        <f>IF($U$211="nulová",$N$211,0)</f>
        <v>0</v>
      </c>
      <c r="BJ211" s="6" t="s">
        <v>18</v>
      </c>
      <c r="BK211" s="133">
        <f>ROUND($L$211*$K$211,2)</f>
        <v>0</v>
      </c>
      <c r="BL211" s="6" t="s">
        <v>262</v>
      </c>
      <c r="BM211" s="6" t="s">
        <v>524</v>
      </c>
    </row>
    <row r="212" spans="2:65" s="6" customFormat="1" ht="24" customHeight="1">
      <c r="B212" s="78"/>
      <c r="C212" s="126" t="s">
        <v>356</v>
      </c>
      <c r="D212" s="126" t="s">
        <v>128</v>
      </c>
      <c r="E212" s="127" t="s">
        <v>525</v>
      </c>
      <c r="F212" s="168" t="s">
        <v>526</v>
      </c>
      <c r="G212" s="169"/>
      <c r="H212" s="169"/>
      <c r="I212" s="169"/>
      <c r="J212" s="128" t="s">
        <v>293</v>
      </c>
      <c r="K212" s="129">
        <v>3</v>
      </c>
      <c r="L212" s="170"/>
      <c r="M212" s="169"/>
      <c r="N212" s="170">
        <f>ROUND($L$212*$K$212,2)</f>
        <v>0</v>
      </c>
      <c r="O212" s="169"/>
      <c r="P212" s="169"/>
      <c r="Q212" s="169"/>
      <c r="R212" s="79"/>
      <c r="T212" s="130"/>
      <c r="U212" s="26" t="s">
        <v>39</v>
      </c>
      <c r="V212" s="131">
        <v>0.382</v>
      </c>
      <c r="W212" s="131">
        <f>$V$212*$K$212</f>
        <v>1.146</v>
      </c>
      <c r="X212" s="131">
        <v>0</v>
      </c>
      <c r="Y212" s="131">
        <f>$X$212*$K$212</f>
        <v>0</v>
      </c>
      <c r="Z212" s="131">
        <v>0</v>
      </c>
      <c r="AA212" s="132">
        <f>$Z$212*$K$212</f>
        <v>0</v>
      </c>
      <c r="AR212" s="6" t="s">
        <v>257</v>
      </c>
      <c r="AT212" s="6" t="s">
        <v>128</v>
      </c>
      <c r="AU212" s="6" t="s">
        <v>90</v>
      </c>
      <c r="AY212" s="6" t="s">
        <v>127</v>
      </c>
      <c r="BE212" s="133">
        <f>IF($U$212="základní",$N$212,0)</f>
        <v>0</v>
      </c>
      <c r="BF212" s="133">
        <f>IF($U$212="snížená",$N$212,0)</f>
        <v>0</v>
      </c>
      <c r="BG212" s="133">
        <f>IF($U$212="zákl. přenesená",$N$212,0)</f>
        <v>0</v>
      </c>
      <c r="BH212" s="133">
        <f>IF($U$212="sníž. přenesená",$N$212,0)</f>
        <v>0</v>
      </c>
      <c r="BI212" s="133">
        <f>IF($U$212="nulová",$N$212,0)</f>
        <v>0</v>
      </c>
      <c r="BJ212" s="6" t="s">
        <v>18</v>
      </c>
      <c r="BK212" s="133">
        <f>ROUND($L$212*$K$212,2)</f>
        <v>0</v>
      </c>
      <c r="BL212" s="6" t="s">
        <v>257</v>
      </c>
      <c r="BM212" s="6" t="s">
        <v>527</v>
      </c>
    </row>
    <row r="213" spans="2:65" s="6" customFormat="1" ht="13.5" customHeight="1">
      <c r="B213" s="78"/>
      <c r="C213" s="151" t="s">
        <v>360</v>
      </c>
      <c r="D213" s="151" t="s">
        <v>207</v>
      </c>
      <c r="E213" s="152" t="s">
        <v>528</v>
      </c>
      <c r="F213" s="220" t="s">
        <v>529</v>
      </c>
      <c r="G213" s="221"/>
      <c r="H213" s="221"/>
      <c r="I213" s="221"/>
      <c r="J213" s="153" t="s">
        <v>302</v>
      </c>
      <c r="K213" s="154">
        <v>2</v>
      </c>
      <c r="L213" s="222"/>
      <c r="M213" s="221"/>
      <c r="N213" s="222">
        <f>ROUND($L$213*$K$213,2)</f>
        <v>0</v>
      </c>
      <c r="O213" s="169"/>
      <c r="P213" s="169"/>
      <c r="Q213" s="169"/>
      <c r="R213" s="79"/>
      <c r="T213" s="130"/>
      <c r="U213" s="26" t="s">
        <v>39</v>
      </c>
      <c r="V213" s="131">
        <v>0</v>
      </c>
      <c r="W213" s="131">
        <f>$V$213*$K$213</f>
        <v>0</v>
      </c>
      <c r="X213" s="131">
        <v>0</v>
      </c>
      <c r="Y213" s="131">
        <f>$X$213*$K$213</f>
        <v>0</v>
      </c>
      <c r="Z213" s="131">
        <v>0</v>
      </c>
      <c r="AA213" s="132">
        <f>$Z$213*$K$213</f>
        <v>0</v>
      </c>
      <c r="AR213" s="6" t="s">
        <v>262</v>
      </c>
      <c r="AT213" s="6" t="s">
        <v>207</v>
      </c>
      <c r="AU213" s="6" t="s">
        <v>90</v>
      </c>
      <c r="AY213" s="6" t="s">
        <v>127</v>
      </c>
      <c r="BE213" s="133">
        <f>IF($U$213="základní",$N$213,0)</f>
        <v>0</v>
      </c>
      <c r="BF213" s="133">
        <f>IF($U$213="snížená",$N$213,0)</f>
        <v>0</v>
      </c>
      <c r="BG213" s="133">
        <f>IF($U$213="zákl. přenesená",$N$213,0)</f>
        <v>0</v>
      </c>
      <c r="BH213" s="133">
        <f>IF($U$213="sníž. přenesená",$N$213,0)</f>
        <v>0</v>
      </c>
      <c r="BI213" s="133">
        <f>IF($U$213="nulová",$N$213,0)</f>
        <v>0</v>
      </c>
      <c r="BJ213" s="6" t="s">
        <v>18</v>
      </c>
      <c r="BK213" s="133">
        <f>ROUND($L$213*$K$213,2)</f>
        <v>0</v>
      </c>
      <c r="BL213" s="6" t="s">
        <v>262</v>
      </c>
      <c r="BM213" s="6" t="s">
        <v>530</v>
      </c>
    </row>
    <row r="214" spans="2:65" s="6" customFormat="1" ht="24" customHeight="1">
      <c r="B214" s="78"/>
      <c r="C214" s="151" t="s">
        <v>364</v>
      </c>
      <c r="D214" s="151" t="s">
        <v>207</v>
      </c>
      <c r="E214" s="152" t="s">
        <v>531</v>
      </c>
      <c r="F214" s="220" t="s">
        <v>532</v>
      </c>
      <c r="G214" s="221"/>
      <c r="H214" s="221"/>
      <c r="I214" s="221"/>
      <c r="J214" s="153" t="s">
        <v>302</v>
      </c>
      <c r="K214" s="154">
        <v>1</v>
      </c>
      <c r="L214" s="222"/>
      <c r="M214" s="221"/>
      <c r="N214" s="222">
        <f>ROUND($L$214*$K$214,2)</f>
        <v>0</v>
      </c>
      <c r="O214" s="169"/>
      <c r="P214" s="169"/>
      <c r="Q214" s="169"/>
      <c r="R214" s="79"/>
      <c r="T214" s="130"/>
      <c r="U214" s="26" t="s">
        <v>39</v>
      </c>
      <c r="V214" s="131">
        <v>0</v>
      </c>
      <c r="W214" s="131">
        <f>$V$214*$K$214</f>
        <v>0</v>
      </c>
      <c r="X214" s="131">
        <v>0</v>
      </c>
      <c r="Y214" s="131">
        <f>$X$214*$K$214</f>
        <v>0</v>
      </c>
      <c r="Z214" s="131">
        <v>0</v>
      </c>
      <c r="AA214" s="132">
        <f>$Z$214*$K$214</f>
        <v>0</v>
      </c>
      <c r="AR214" s="6" t="s">
        <v>262</v>
      </c>
      <c r="AT214" s="6" t="s">
        <v>207</v>
      </c>
      <c r="AU214" s="6" t="s">
        <v>90</v>
      </c>
      <c r="AY214" s="6" t="s">
        <v>127</v>
      </c>
      <c r="BE214" s="133">
        <f>IF($U$214="základní",$N$214,0)</f>
        <v>0</v>
      </c>
      <c r="BF214" s="133">
        <f>IF($U$214="snížená",$N$214,0)</f>
        <v>0</v>
      </c>
      <c r="BG214" s="133">
        <f>IF($U$214="zákl. přenesená",$N$214,0)</f>
        <v>0</v>
      </c>
      <c r="BH214" s="133">
        <f>IF($U$214="sníž. přenesená",$N$214,0)</f>
        <v>0</v>
      </c>
      <c r="BI214" s="133">
        <f>IF($U$214="nulová",$N$214,0)</f>
        <v>0</v>
      </c>
      <c r="BJ214" s="6" t="s">
        <v>18</v>
      </c>
      <c r="BK214" s="133">
        <f>ROUND($L$214*$K$214,2)</f>
        <v>0</v>
      </c>
      <c r="BL214" s="6" t="s">
        <v>262</v>
      </c>
      <c r="BM214" s="6" t="s">
        <v>533</v>
      </c>
    </row>
    <row r="215" spans="2:65" s="6" customFormat="1" ht="13.5" customHeight="1">
      <c r="B215" s="78"/>
      <c r="C215" s="151" t="s">
        <v>368</v>
      </c>
      <c r="D215" s="151" t="s">
        <v>207</v>
      </c>
      <c r="E215" s="152" t="s">
        <v>534</v>
      </c>
      <c r="F215" s="220" t="s">
        <v>535</v>
      </c>
      <c r="G215" s="221"/>
      <c r="H215" s="221"/>
      <c r="I215" s="221"/>
      <c r="J215" s="153" t="s">
        <v>302</v>
      </c>
      <c r="K215" s="154">
        <v>1</v>
      </c>
      <c r="L215" s="222"/>
      <c r="M215" s="221"/>
      <c r="N215" s="222">
        <f>ROUND($L$215*$K$215,2)</f>
        <v>0</v>
      </c>
      <c r="O215" s="169"/>
      <c r="P215" s="169"/>
      <c r="Q215" s="169"/>
      <c r="R215" s="79"/>
      <c r="T215" s="130"/>
      <c r="U215" s="26" t="s">
        <v>39</v>
      </c>
      <c r="V215" s="131">
        <v>0</v>
      </c>
      <c r="W215" s="131">
        <f>$V$215*$K$215</f>
        <v>0</v>
      </c>
      <c r="X215" s="131">
        <v>0</v>
      </c>
      <c r="Y215" s="131">
        <f>$X$215*$K$215</f>
        <v>0</v>
      </c>
      <c r="Z215" s="131">
        <v>0</v>
      </c>
      <c r="AA215" s="132">
        <f>$Z$215*$K$215</f>
        <v>0</v>
      </c>
      <c r="AR215" s="6" t="s">
        <v>262</v>
      </c>
      <c r="AT215" s="6" t="s">
        <v>207</v>
      </c>
      <c r="AU215" s="6" t="s">
        <v>90</v>
      </c>
      <c r="AY215" s="6" t="s">
        <v>127</v>
      </c>
      <c r="BE215" s="133">
        <f>IF($U$215="základní",$N$215,0)</f>
        <v>0</v>
      </c>
      <c r="BF215" s="133">
        <f>IF($U$215="snížená",$N$215,0)</f>
        <v>0</v>
      </c>
      <c r="BG215" s="133">
        <f>IF($U$215="zákl. přenesená",$N$215,0)</f>
        <v>0</v>
      </c>
      <c r="BH215" s="133">
        <f>IF($U$215="sníž. přenesená",$N$215,0)</f>
        <v>0</v>
      </c>
      <c r="BI215" s="133">
        <f>IF($U$215="nulová",$N$215,0)</f>
        <v>0</v>
      </c>
      <c r="BJ215" s="6" t="s">
        <v>18</v>
      </c>
      <c r="BK215" s="133">
        <f>ROUND($L$215*$K$215,2)</f>
        <v>0</v>
      </c>
      <c r="BL215" s="6" t="s">
        <v>262</v>
      </c>
      <c r="BM215" s="6" t="s">
        <v>536</v>
      </c>
    </row>
    <row r="216" spans="2:65" s="6" customFormat="1" ht="13.5" customHeight="1">
      <c r="B216" s="78"/>
      <c r="C216" s="151" t="s">
        <v>372</v>
      </c>
      <c r="D216" s="151" t="s">
        <v>207</v>
      </c>
      <c r="E216" s="152" t="s">
        <v>537</v>
      </c>
      <c r="F216" s="220" t="s">
        <v>538</v>
      </c>
      <c r="G216" s="221"/>
      <c r="H216" s="221"/>
      <c r="I216" s="221"/>
      <c r="J216" s="153" t="s">
        <v>302</v>
      </c>
      <c r="K216" s="154">
        <v>1</v>
      </c>
      <c r="L216" s="222"/>
      <c r="M216" s="221"/>
      <c r="N216" s="222">
        <f>ROUND($L$216*$K$216,2)</f>
        <v>0</v>
      </c>
      <c r="O216" s="169"/>
      <c r="P216" s="169"/>
      <c r="Q216" s="169"/>
      <c r="R216" s="79"/>
      <c r="T216" s="130"/>
      <c r="U216" s="26" t="s">
        <v>39</v>
      </c>
      <c r="V216" s="131">
        <v>0</v>
      </c>
      <c r="W216" s="131">
        <f>$V$216*$K$216</f>
        <v>0</v>
      </c>
      <c r="X216" s="131">
        <v>0</v>
      </c>
      <c r="Y216" s="131">
        <f>$X$216*$K$216</f>
        <v>0</v>
      </c>
      <c r="Z216" s="131">
        <v>0</v>
      </c>
      <c r="AA216" s="132">
        <f>$Z$216*$K$216</f>
        <v>0</v>
      </c>
      <c r="AR216" s="6" t="s">
        <v>262</v>
      </c>
      <c r="AT216" s="6" t="s">
        <v>207</v>
      </c>
      <c r="AU216" s="6" t="s">
        <v>90</v>
      </c>
      <c r="AY216" s="6" t="s">
        <v>127</v>
      </c>
      <c r="BE216" s="133">
        <f>IF($U$216="základní",$N$216,0)</f>
        <v>0</v>
      </c>
      <c r="BF216" s="133">
        <f>IF($U$216="snížená",$N$216,0)</f>
        <v>0</v>
      </c>
      <c r="BG216" s="133">
        <f>IF($U$216="zákl. přenesená",$N$216,0)</f>
        <v>0</v>
      </c>
      <c r="BH216" s="133">
        <f>IF($U$216="sníž. přenesená",$N$216,0)</f>
        <v>0</v>
      </c>
      <c r="BI216" s="133">
        <f>IF($U$216="nulová",$N$216,0)</f>
        <v>0</v>
      </c>
      <c r="BJ216" s="6" t="s">
        <v>18</v>
      </c>
      <c r="BK216" s="133">
        <f>ROUND($L$216*$K$216,2)</f>
        <v>0</v>
      </c>
      <c r="BL216" s="6" t="s">
        <v>262</v>
      </c>
      <c r="BM216" s="6" t="s">
        <v>539</v>
      </c>
    </row>
    <row r="217" spans="2:65" s="6" customFormat="1" ht="24" customHeight="1">
      <c r="B217" s="78"/>
      <c r="C217" s="151" t="s">
        <v>377</v>
      </c>
      <c r="D217" s="151" t="s">
        <v>207</v>
      </c>
      <c r="E217" s="152" t="s">
        <v>540</v>
      </c>
      <c r="F217" s="220" t="s">
        <v>541</v>
      </c>
      <c r="G217" s="221"/>
      <c r="H217" s="221"/>
      <c r="I217" s="221"/>
      <c r="J217" s="153" t="s">
        <v>302</v>
      </c>
      <c r="K217" s="154">
        <v>1</v>
      </c>
      <c r="L217" s="222"/>
      <c r="M217" s="221"/>
      <c r="N217" s="222">
        <f>ROUND($L$217*$K$217,2)</f>
        <v>0</v>
      </c>
      <c r="O217" s="169"/>
      <c r="P217" s="169"/>
      <c r="Q217" s="169"/>
      <c r="R217" s="79"/>
      <c r="T217" s="130"/>
      <c r="U217" s="26" t="s">
        <v>39</v>
      </c>
      <c r="V217" s="131">
        <v>0</v>
      </c>
      <c r="W217" s="131">
        <f>$V$217*$K$217</f>
        <v>0</v>
      </c>
      <c r="X217" s="131">
        <v>0</v>
      </c>
      <c r="Y217" s="131">
        <f>$X$217*$K$217</f>
        <v>0</v>
      </c>
      <c r="Z217" s="131">
        <v>0</v>
      </c>
      <c r="AA217" s="132">
        <f>$Z$217*$K$217</f>
        <v>0</v>
      </c>
      <c r="AR217" s="6" t="s">
        <v>262</v>
      </c>
      <c r="AT217" s="6" t="s">
        <v>207</v>
      </c>
      <c r="AU217" s="6" t="s">
        <v>90</v>
      </c>
      <c r="AY217" s="6" t="s">
        <v>127</v>
      </c>
      <c r="BE217" s="133">
        <f>IF($U$217="základní",$N$217,0)</f>
        <v>0</v>
      </c>
      <c r="BF217" s="133">
        <f>IF($U$217="snížená",$N$217,0)</f>
        <v>0</v>
      </c>
      <c r="BG217" s="133">
        <f>IF($U$217="zákl. přenesená",$N$217,0)</f>
        <v>0</v>
      </c>
      <c r="BH217" s="133">
        <f>IF($U$217="sníž. přenesená",$N$217,0)</f>
        <v>0</v>
      </c>
      <c r="BI217" s="133">
        <f>IF($U$217="nulová",$N$217,0)</f>
        <v>0</v>
      </c>
      <c r="BJ217" s="6" t="s">
        <v>18</v>
      </c>
      <c r="BK217" s="133">
        <f>ROUND($L$217*$K$217,2)</f>
        <v>0</v>
      </c>
      <c r="BL217" s="6" t="s">
        <v>262</v>
      </c>
      <c r="BM217" s="6" t="s">
        <v>542</v>
      </c>
    </row>
    <row r="218" spans="2:65" s="6" customFormat="1" ht="24" customHeight="1">
      <c r="B218" s="78"/>
      <c r="C218" s="126" t="s">
        <v>381</v>
      </c>
      <c r="D218" s="126" t="s">
        <v>128</v>
      </c>
      <c r="E218" s="127" t="s">
        <v>543</v>
      </c>
      <c r="F218" s="168" t="s">
        <v>544</v>
      </c>
      <c r="G218" s="169"/>
      <c r="H218" s="169"/>
      <c r="I218" s="169"/>
      <c r="J218" s="128" t="s">
        <v>293</v>
      </c>
      <c r="K218" s="129">
        <v>1</v>
      </c>
      <c r="L218" s="170"/>
      <c r="M218" s="169"/>
      <c r="N218" s="170">
        <f>ROUND($L$218*$K$218,2)</f>
        <v>0</v>
      </c>
      <c r="O218" s="169"/>
      <c r="P218" s="169"/>
      <c r="Q218" s="169"/>
      <c r="R218" s="79"/>
      <c r="T218" s="130"/>
      <c r="U218" s="26" t="s">
        <v>39</v>
      </c>
      <c r="V218" s="131">
        <v>0.521</v>
      </c>
      <c r="W218" s="131">
        <f>$V$218*$K$218</f>
        <v>0.521</v>
      </c>
      <c r="X218" s="131">
        <v>0</v>
      </c>
      <c r="Y218" s="131">
        <f>$X$218*$K$218</f>
        <v>0</v>
      </c>
      <c r="Z218" s="131">
        <v>0</v>
      </c>
      <c r="AA218" s="132">
        <f>$Z$218*$K$218</f>
        <v>0</v>
      </c>
      <c r="AR218" s="6" t="s">
        <v>257</v>
      </c>
      <c r="AT218" s="6" t="s">
        <v>128</v>
      </c>
      <c r="AU218" s="6" t="s">
        <v>90</v>
      </c>
      <c r="AY218" s="6" t="s">
        <v>127</v>
      </c>
      <c r="BE218" s="133">
        <f>IF($U$218="základní",$N$218,0)</f>
        <v>0</v>
      </c>
      <c r="BF218" s="133">
        <f>IF($U$218="snížená",$N$218,0)</f>
        <v>0</v>
      </c>
      <c r="BG218" s="133">
        <f>IF($U$218="zákl. přenesená",$N$218,0)</f>
        <v>0</v>
      </c>
      <c r="BH218" s="133">
        <f>IF($U$218="sníž. přenesená",$N$218,0)</f>
        <v>0</v>
      </c>
      <c r="BI218" s="133">
        <f>IF($U$218="nulová",$N$218,0)</f>
        <v>0</v>
      </c>
      <c r="BJ218" s="6" t="s">
        <v>18</v>
      </c>
      <c r="BK218" s="133">
        <f>ROUND($L$218*$K$218,2)</f>
        <v>0</v>
      </c>
      <c r="BL218" s="6" t="s">
        <v>257</v>
      </c>
      <c r="BM218" s="6" t="s">
        <v>545</v>
      </c>
    </row>
    <row r="219" spans="2:65" s="6" customFormat="1" ht="13.5" customHeight="1">
      <c r="B219" s="78"/>
      <c r="C219" s="151" t="s">
        <v>385</v>
      </c>
      <c r="D219" s="151" t="s">
        <v>207</v>
      </c>
      <c r="E219" s="152" t="s">
        <v>546</v>
      </c>
      <c r="F219" s="220" t="s">
        <v>547</v>
      </c>
      <c r="G219" s="221"/>
      <c r="H219" s="221"/>
      <c r="I219" s="221"/>
      <c r="J219" s="153" t="s">
        <v>302</v>
      </c>
      <c r="K219" s="154">
        <v>1</v>
      </c>
      <c r="L219" s="222"/>
      <c r="M219" s="221"/>
      <c r="N219" s="222">
        <f>ROUND($L$219*$K$219,2)</f>
        <v>0</v>
      </c>
      <c r="O219" s="169"/>
      <c r="P219" s="169"/>
      <c r="Q219" s="169"/>
      <c r="R219" s="79"/>
      <c r="T219" s="130"/>
      <c r="U219" s="26" t="s">
        <v>39</v>
      </c>
      <c r="V219" s="131">
        <v>0</v>
      </c>
      <c r="W219" s="131">
        <f>$V$219*$K$219</f>
        <v>0</v>
      </c>
      <c r="X219" s="131">
        <v>0</v>
      </c>
      <c r="Y219" s="131">
        <f>$X$219*$K$219</f>
        <v>0</v>
      </c>
      <c r="Z219" s="131">
        <v>0</v>
      </c>
      <c r="AA219" s="132">
        <f>$Z$219*$K$219</f>
        <v>0</v>
      </c>
      <c r="AR219" s="6" t="s">
        <v>262</v>
      </c>
      <c r="AT219" s="6" t="s">
        <v>207</v>
      </c>
      <c r="AU219" s="6" t="s">
        <v>90</v>
      </c>
      <c r="AY219" s="6" t="s">
        <v>127</v>
      </c>
      <c r="BE219" s="133">
        <f>IF($U$219="základní",$N$219,0)</f>
        <v>0</v>
      </c>
      <c r="BF219" s="133">
        <f>IF($U$219="snížená",$N$219,0)</f>
        <v>0</v>
      </c>
      <c r="BG219" s="133">
        <f>IF($U$219="zákl. přenesená",$N$219,0)</f>
        <v>0</v>
      </c>
      <c r="BH219" s="133">
        <f>IF($U$219="sníž. přenesená",$N$219,0)</f>
        <v>0</v>
      </c>
      <c r="BI219" s="133">
        <f>IF($U$219="nulová",$N$219,0)</f>
        <v>0</v>
      </c>
      <c r="BJ219" s="6" t="s">
        <v>18</v>
      </c>
      <c r="BK219" s="133">
        <f>ROUND($L$219*$K$219,2)</f>
        <v>0</v>
      </c>
      <c r="BL219" s="6" t="s">
        <v>262</v>
      </c>
      <c r="BM219" s="6" t="s">
        <v>548</v>
      </c>
    </row>
    <row r="220" spans="2:65" s="6" customFormat="1" ht="24" customHeight="1">
      <c r="B220" s="78"/>
      <c r="C220" s="126" t="s">
        <v>389</v>
      </c>
      <c r="D220" s="126" t="s">
        <v>128</v>
      </c>
      <c r="E220" s="127" t="s">
        <v>329</v>
      </c>
      <c r="F220" s="168" t="s">
        <v>330</v>
      </c>
      <c r="G220" s="169"/>
      <c r="H220" s="169"/>
      <c r="I220" s="169"/>
      <c r="J220" s="128" t="s">
        <v>293</v>
      </c>
      <c r="K220" s="129">
        <v>5</v>
      </c>
      <c r="L220" s="170"/>
      <c r="M220" s="169"/>
      <c r="N220" s="170">
        <f>ROUND($L$220*$K$220,2)</f>
        <v>0</v>
      </c>
      <c r="O220" s="169"/>
      <c r="P220" s="169"/>
      <c r="Q220" s="169"/>
      <c r="R220" s="79"/>
      <c r="T220" s="130"/>
      <c r="U220" s="26" t="s">
        <v>39</v>
      </c>
      <c r="V220" s="131">
        <v>0.7</v>
      </c>
      <c r="W220" s="131">
        <f>$V$220*$K$220</f>
        <v>3.5</v>
      </c>
      <c r="X220" s="131">
        <v>0</v>
      </c>
      <c r="Y220" s="131">
        <f>$X$220*$K$220</f>
        <v>0</v>
      </c>
      <c r="Z220" s="131">
        <v>0</v>
      </c>
      <c r="AA220" s="132">
        <f>$Z$220*$K$220</f>
        <v>0</v>
      </c>
      <c r="AR220" s="6" t="s">
        <v>257</v>
      </c>
      <c r="AT220" s="6" t="s">
        <v>128</v>
      </c>
      <c r="AU220" s="6" t="s">
        <v>90</v>
      </c>
      <c r="AY220" s="6" t="s">
        <v>127</v>
      </c>
      <c r="BE220" s="133">
        <f>IF($U$220="základní",$N$220,0)</f>
        <v>0</v>
      </c>
      <c r="BF220" s="133">
        <f>IF($U$220="snížená",$N$220,0)</f>
        <v>0</v>
      </c>
      <c r="BG220" s="133">
        <f>IF($U$220="zákl. přenesená",$N$220,0)</f>
        <v>0</v>
      </c>
      <c r="BH220" s="133">
        <f>IF($U$220="sníž. přenesená",$N$220,0)</f>
        <v>0</v>
      </c>
      <c r="BI220" s="133">
        <f>IF($U$220="nulová",$N$220,0)</f>
        <v>0</v>
      </c>
      <c r="BJ220" s="6" t="s">
        <v>18</v>
      </c>
      <c r="BK220" s="133">
        <f>ROUND($L$220*$K$220,2)</f>
        <v>0</v>
      </c>
      <c r="BL220" s="6" t="s">
        <v>257</v>
      </c>
      <c r="BM220" s="6" t="s">
        <v>549</v>
      </c>
    </row>
    <row r="221" spans="2:65" s="6" customFormat="1" ht="13.5" customHeight="1">
      <c r="B221" s="78"/>
      <c r="C221" s="151" t="s">
        <v>394</v>
      </c>
      <c r="D221" s="151" t="s">
        <v>207</v>
      </c>
      <c r="E221" s="152" t="s">
        <v>550</v>
      </c>
      <c r="F221" s="220" t="s">
        <v>551</v>
      </c>
      <c r="G221" s="221"/>
      <c r="H221" s="221"/>
      <c r="I221" s="221"/>
      <c r="J221" s="153" t="s">
        <v>302</v>
      </c>
      <c r="K221" s="154">
        <v>1</v>
      </c>
      <c r="L221" s="222"/>
      <c r="M221" s="221"/>
      <c r="N221" s="222">
        <f>ROUND($L$221*$K$221,2)</f>
        <v>0</v>
      </c>
      <c r="O221" s="169"/>
      <c r="P221" s="169"/>
      <c r="Q221" s="169"/>
      <c r="R221" s="79"/>
      <c r="T221" s="130"/>
      <c r="U221" s="26" t="s">
        <v>39</v>
      </c>
      <c r="V221" s="131">
        <v>0</v>
      </c>
      <c r="W221" s="131">
        <f>$V$221*$K$221</f>
        <v>0</v>
      </c>
      <c r="X221" s="131">
        <v>0</v>
      </c>
      <c r="Y221" s="131">
        <f>$X$221*$K$221</f>
        <v>0</v>
      </c>
      <c r="Z221" s="131">
        <v>0</v>
      </c>
      <c r="AA221" s="132">
        <f>$Z$221*$K$221</f>
        <v>0</v>
      </c>
      <c r="AR221" s="6" t="s">
        <v>262</v>
      </c>
      <c r="AT221" s="6" t="s">
        <v>207</v>
      </c>
      <c r="AU221" s="6" t="s">
        <v>90</v>
      </c>
      <c r="AY221" s="6" t="s">
        <v>127</v>
      </c>
      <c r="BE221" s="133">
        <f>IF($U$221="základní",$N$221,0)</f>
        <v>0</v>
      </c>
      <c r="BF221" s="133">
        <f>IF($U$221="snížená",$N$221,0)</f>
        <v>0</v>
      </c>
      <c r="BG221" s="133">
        <f>IF($U$221="zákl. přenesená",$N$221,0)</f>
        <v>0</v>
      </c>
      <c r="BH221" s="133">
        <f>IF($U$221="sníž. přenesená",$N$221,0)</f>
        <v>0</v>
      </c>
      <c r="BI221" s="133">
        <f>IF($U$221="nulová",$N$221,0)</f>
        <v>0</v>
      </c>
      <c r="BJ221" s="6" t="s">
        <v>18</v>
      </c>
      <c r="BK221" s="133">
        <f>ROUND($L$221*$K$221,2)</f>
        <v>0</v>
      </c>
      <c r="BL221" s="6" t="s">
        <v>262</v>
      </c>
      <c r="BM221" s="6" t="s">
        <v>552</v>
      </c>
    </row>
    <row r="222" spans="2:65" s="6" customFormat="1" ht="13.5" customHeight="1">
      <c r="B222" s="78"/>
      <c r="C222" s="151" t="s">
        <v>398</v>
      </c>
      <c r="D222" s="151" t="s">
        <v>207</v>
      </c>
      <c r="E222" s="152" t="s">
        <v>553</v>
      </c>
      <c r="F222" s="220" t="s">
        <v>554</v>
      </c>
      <c r="G222" s="221"/>
      <c r="H222" s="221"/>
      <c r="I222" s="221"/>
      <c r="J222" s="153" t="s">
        <v>302</v>
      </c>
      <c r="K222" s="154">
        <v>1</v>
      </c>
      <c r="L222" s="222"/>
      <c r="M222" s="221"/>
      <c r="N222" s="222">
        <f>ROUND($L$222*$K$222,2)</f>
        <v>0</v>
      </c>
      <c r="O222" s="169"/>
      <c r="P222" s="169"/>
      <c r="Q222" s="169"/>
      <c r="R222" s="79"/>
      <c r="T222" s="130"/>
      <c r="U222" s="26" t="s">
        <v>39</v>
      </c>
      <c r="V222" s="131">
        <v>0</v>
      </c>
      <c r="W222" s="131">
        <f>$V$222*$K$222</f>
        <v>0</v>
      </c>
      <c r="X222" s="131">
        <v>0</v>
      </c>
      <c r="Y222" s="131">
        <f>$X$222*$K$222</f>
        <v>0</v>
      </c>
      <c r="Z222" s="131">
        <v>0</v>
      </c>
      <c r="AA222" s="132">
        <f>$Z$222*$K$222</f>
        <v>0</v>
      </c>
      <c r="AR222" s="6" t="s">
        <v>262</v>
      </c>
      <c r="AT222" s="6" t="s">
        <v>207</v>
      </c>
      <c r="AU222" s="6" t="s">
        <v>90</v>
      </c>
      <c r="AY222" s="6" t="s">
        <v>127</v>
      </c>
      <c r="BE222" s="133">
        <f>IF($U$222="základní",$N$222,0)</f>
        <v>0</v>
      </c>
      <c r="BF222" s="133">
        <f>IF($U$222="snížená",$N$222,0)</f>
        <v>0</v>
      </c>
      <c r="BG222" s="133">
        <f>IF($U$222="zákl. přenesená",$N$222,0)</f>
        <v>0</v>
      </c>
      <c r="BH222" s="133">
        <f>IF($U$222="sníž. přenesená",$N$222,0)</f>
        <v>0</v>
      </c>
      <c r="BI222" s="133">
        <f>IF($U$222="nulová",$N$222,0)</f>
        <v>0</v>
      </c>
      <c r="BJ222" s="6" t="s">
        <v>18</v>
      </c>
      <c r="BK222" s="133">
        <f>ROUND($L$222*$K$222,2)</f>
        <v>0</v>
      </c>
      <c r="BL222" s="6" t="s">
        <v>262</v>
      </c>
      <c r="BM222" s="6" t="s">
        <v>555</v>
      </c>
    </row>
    <row r="223" spans="2:65" s="6" customFormat="1" ht="13.5" customHeight="1">
      <c r="B223" s="78"/>
      <c r="C223" s="151" t="s">
        <v>402</v>
      </c>
      <c r="D223" s="151" t="s">
        <v>207</v>
      </c>
      <c r="E223" s="152" t="s">
        <v>337</v>
      </c>
      <c r="F223" s="220" t="s">
        <v>338</v>
      </c>
      <c r="G223" s="221"/>
      <c r="H223" s="221"/>
      <c r="I223" s="221"/>
      <c r="J223" s="153" t="s">
        <v>302</v>
      </c>
      <c r="K223" s="154">
        <v>2</v>
      </c>
      <c r="L223" s="222"/>
      <c r="M223" s="221"/>
      <c r="N223" s="222">
        <f>ROUND($L$223*$K$223,2)</f>
        <v>0</v>
      </c>
      <c r="O223" s="169"/>
      <c r="P223" s="169"/>
      <c r="Q223" s="169"/>
      <c r="R223" s="79"/>
      <c r="T223" s="130"/>
      <c r="U223" s="26" t="s">
        <v>39</v>
      </c>
      <c r="V223" s="131">
        <v>0</v>
      </c>
      <c r="W223" s="131">
        <f>$V$223*$K$223</f>
        <v>0</v>
      </c>
      <c r="X223" s="131">
        <v>0</v>
      </c>
      <c r="Y223" s="131">
        <f>$X$223*$K$223</f>
        <v>0</v>
      </c>
      <c r="Z223" s="131">
        <v>0</v>
      </c>
      <c r="AA223" s="132">
        <f>$Z$223*$K$223</f>
        <v>0</v>
      </c>
      <c r="AR223" s="6" t="s">
        <v>262</v>
      </c>
      <c r="AT223" s="6" t="s">
        <v>207</v>
      </c>
      <c r="AU223" s="6" t="s">
        <v>90</v>
      </c>
      <c r="AY223" s="6" t="s">
        <v>127</v>
      </c>
      <c r="BE223" s="133">
        <f>IF($U$223="základní",$N$223,0)</f>
        <v>0</v>
      </c>
      <c r="BF223" s="133">
        <f>IF($U$223="snížená",$N$223,0)</f>
        <v>0</v>
      </c>
      <c r="BG223" s="133">
        <f>IF($U$223="zákl. přenesená",$N$223,0)</f>
        <v>0</v>
      </c>
      <c r="BH223" s="133">
        <f>IF($U$223="sníž. přenesená",$N$223,0)</f>
        <v>0</v>
      </c>
      <c r="BI223" s="133">
        <f>IF($U$223="nulová",$N$223,0)</f>
        <v>0</v>
      </c>
      <c r="BJ223" s="6" t="s">
        <v>18</v>
      </c>
      <c r="BK223" s="133">
        <f>ROUND($L$223*$K$223,2)</f>
        <v>0</v>
      </c>
      <c r="BL223" s="6" t="s">
        <v>262</v>
      </c>
      <c r="BM223" s="6" t="s">
        <v>556</v>
      </c>
    </row>
    <row r="224" spans="2:65" s="6" customFormat="1" ht="24" customHeight="1">
      <c r="B224" s="78"/>
      <c r="C224" s="151" t="s">
        <v>407</v>
      </c>
      <c r="D224" s="151" t="s">
        <v>207</v>
      </c>
      <c r="E224" s="152" t="s">
        <v>313</v>
      </c>
      <c r="F224" s="220" t="s">
        <v>314</v>
      </c>
      <c r="G224" s="221"/>
      <c r="H224" s="221"/>
      <c r="I224" s="221"/>
      <c r="J224" s="153" t="s">
        <v>302</v>
      </c>
      <c r="K224" s="154">
        <v>1</v>
      </c>
      <c r="L224" s="222"/>
      <c r="M224" s="221"/>
      <c r="N224" s="222">
        <f>ROUND($L$224*$K$224,2)</f>
        <v>0</v>
      </c>
      <c r="O224" s="169"/>
      <c r="P224" s="169"/>
      <c r="Q224" s="169"/>
      <c r="R224" s="79"/>
      <c r="T224" s="130"/>
      <c r="U224" s="26" t="s">
        <v>39</v>
      </c>
      <c r="V224" s="131">
        <v>0</v>
      </c>
      <c r="W224" s="131">
        <f>$V$224*$K$224</f>
        <v>0</v>
      </c>
      <c r="X224" s="131">
        <v>0</v>
      </c>
      <c r="Y224" s="131">
        <f>$X$224*$K$224</f>
        <v>0</v>
      </c>
      <c r="Z224" s="131">
        <v>0</v>
      </c>
      <c r="AA224" s="132">
        <f>$Z$224*$K$224</f>
        <v>0</v>
      </c>
      <c r="AR224" s="6" t="s">
        <v>262</v>
      </c>
      <c r="AT224" s="6" t="s">
        <v>207</v>
      </c>
      <c r="AU224" s="6" t="s">
        <v>90</v>
      </c>
      <c r="AY224" s="6" t="s">
        <v>127</v>
      </c>
      <c r="BE224" s="133">
        <f>IF($U$224="základní",$N$224,0)</f>
        <v>0</v>
      </c>
      <c r="BF224" s="133">
        <f>IF($U$224="snížená",$N$224,0)</f>
        <v>0</v>
      </c>
      <c r="BG224" s="133">
        <f>IF($U$224="zákl. přenesená",$N$224,0)</f>
        <v>0</v>
      </c>
      <c r="BH224" s="133">
        <f>IF($U$224="sníž. přenesená",$N$224,0)</f>
        <v>0</v>
      </c>
      <c r="BI224" s="133">
        <f>IF($U$224="nulová",$N$224,0)</f>
        <v>0</v>
      </c>
      <c r="BJ224" s="6" t="s">
        <v>18</v>
      </c>
      <c r="BK224" s="133">
        <f>ROUND($L$224*$K$224,2)</f>
        <v>0</v>
      </c>
      <c r="BL224" s="6" t="s">
        <v>262</v>
      </c>
      <c r="BM224" s="6" t="s">
        <v>557</v>
      </c>
    </row>
    <row r="225" spans="2:65" s="6" customFormat="1" ht="24" customHeight="1">
      <c r="B225" s="78"/>
      <c r="C225" s="126" t="s">
        <v>411</v>
      </c>
      <c r="D225" s="126" t="s">
        <v>128</v>
      </c>
      <c r="E225" s="127" t="s">
        <v>345</v>
      </c>
      <c r="F225" s="168" t="s">
        <v>346</v>
      </c>
      <c r="G225" s="169"/>
      <c r="H225" s="169"/>
      <c r="I225" s="169"/>
      <c r="J225" s="128" t="s">
        <v>131</v>
      </c>
      <c r="K225" s="129">
        <v>0.5</v>
      </c>
      <c r="L225" s="170"/>
      <c r="M225" s="169"/>
      <c r="N225" s="170">
        <f>ROUND($L$225*$K$225,2)</f>
        <v>0</v>
      </c>
      <c r="O225" s="169"/>
      <c r="P225" s="169"/>
      <c r="Q225" s="169"/>
      <c r="R225" s="79"/>
      <c r="T225" s="130"/>
      <c r="U225" s="26" t="s">
        <v>39</v>
      </c>
      <c r="V225" s="131">
        <v>0.665</v>
      </c>
      <c r="W225" s="131">
        <f>$V$225*$K$225</f>
        <v>0.3325</v>
      </c>
      <c r="X225" s="131">
        <v>0</v>
      </c>
      <c r="Y225" s="131">
        <f>$X$225*$K$225</f>
        <v>0</v>
      </c>
      <c r="Z225" s="131">
        <v>0</v>
      </c>
      <c r="AA225" s="132">
        <f>$Z$225*$K$225</f>
        <v>0</v>
      </c>
      <c r="AR225" s="6" t="s">
        <v>257</v>
      </c>
      <c r="AT225" s="6" t="s">
        <v>128</v>
      </c>
      <c r="AU225" s="6" t="s">
        <v>90</v>
      </c>
      <c r="AY225" s="6" t="s">
        <v>127</v>
      </c>
      <c r="BE225" s="133">
        <f>IF($U$225="základní",$N$225,0)</f>
        <v>0</v>
      </c>
      <c r="BF225" s="133">
        <f>IF($U$225="snížená",$N$225,0)</f>
        <v>0</v>
      </c>
      <c r="BG225" s="133">
        <f>IF($U$225="zákl. přenesená",$N$225,0)</f>
        <v>0</v>
      </c>
      <c r="BH225" s="133">
        <f>IF($U$225="sníž. přenesená",$N$225,0)</f>
        <v>0</v>
      </c>
      <c r="BI225" s="133">
        <f>IF($U$225="nulová",$N$225,0)</f>
        <v>0</v>
      </c>
      <c r="BJ225" s="6" t="s">
        <v>18</v>
      </c>
      <c r="BK225" s="133">
        <f>ROUND($L$225*$K$225,2)</f>
        <v>0</v>
      </c>
      <c r="BL225" s="6" t="s">
        <v>257</v>
      </c>
      <c r="BM225" s="6" t="s">
        <v>558</v>
      </c>
    </row>
    <row r="226" spans="2:65" s="6" customFormat="1" ht="13.5" customHeight="1">
      <c r="B226" s="78"/>
      <c r="C226" s="151" t="s">
        <v>257</v>
      </c>
      <c r="D226" s="151" t="s">
        <v>207</v>
      </c>
      <c r="E226" s="152" t="s">
        <v>349</v>
      </c>
      <c r="F226" s="220" t="s">
        <v>350</v>
      </c>
      <c r="G226" s="221"/>
      <c r="H226" s="221"/>
      <c r="I226" s="221"/>
      <c r="J226" s="153" t="s">
        <v>302</v>
      </c>
      <c r="K226" s="154">
        <v>4</v>
      </c>
      <c r="L226" s="222"/>
      <c r="M226" s="221"/>
      <c r="N226" s="222">
        <f>ROUND($L$226*$K$226,2)</f>
        <v>0</v>
      </c>
      <c r="O226" s="169"/>
      <c r="P226" s="169"/>
      <c r="Q226" s="169"/>
      <c r="R226" s="79"/>
      <c r="T226" s="130"/>
      <c r="U226" s="26" t="s">
        <v>39</v>
      </c>
      <c r="V226" s="131">
        <v>0</v>
      </c>
      <c r="W226" s="131">
        <f>$V$226*$K$226</f>
        <v>0</v>
      </c>
      <c r="X226" s="131">
        <v>0</v>
      </c>
      <c r="Y226" s="131">
        <f>$X$226*$K$226</f>
        <v>0</v>
      </c>
      <c r="Z226" s="131">
        <v>0</v>
      </c>
      <c r="AA226" s="132">
        <f>$Z$226*$K$226</f>
        <v>0</v>
      </c>
      <c r="AR226" s="6" t="s">
        <v>262</v>
      </c>
      <c r="AT226" s="6" t="s">
        <v>207</v>
      </c>
      <c r="AU226" s="6" t="s">
        <v>90</v>
      </c>
      <c r="AY226" s="6" t="s">
        <v>127</v>
      </c>
      <c r="BE226" s="133">
        <f>IF($U$226="základní",$N$226,0)</f>
        <v>0</v>
      </c>
      <c r="BF226" s="133">
        <f>IF($U$226="snížená",$N$226,0)</f>
        <v>0</v>
      </c>
      <c r="BG226" s="133">
        <f>IF($U$226="zákl. přenesená",$N$226,0)</f>
        <v>0</v>
      </c>
      <c r="BH226" s="133">
        <f>IF($U$226="sníž. přenesená",$N$226,0)</f>
        <v>0</v>
      </c>
      <c r="BI226" s="133">
        <f>IF($U$226="nulová",$N$226,0)</f>
        <v>0</v>
      </c>
      <c r="BJ226" s="6" t="s">
        <v>18</v>
      </c>
      <c r="BK226" s="133">
        <f>ROUND($L$226*$K$226,2)</f>
        <v>0</v>
      </c>
      <c r="BL226" s="6" t="s">
        <v>262</v>
      </c>
      <c r="BM226" s="6" t="s">
        <v>559</v>
      </c>
    </row>
    <row r="227" spans="2:65" s="6" customFormat="1" ht="13.5" customHeight="1">
      <c r="B227" s="78"/>
      <c r="C227" s="126" t="s">
        <v>560</v>
      </c>
      <c r="D227" s="126" t="s">
        <v>128</v>
      </c>
      <c r="E227" s="127" t="s">
        <v>353</v>
      </c>
      <c r="F227" s="168" t="s">
        <v>354</v>
      </c>
      <c r="G227" s="169"/>
      <c r="H227" s="169"/>
      <c r="I227" s="169"/>
      <c r="J227" s="128" t="s">
        <v>232</v>
      </c>
      <c r="K227" s="129">
        <v>23</v>
      </c>
      <c r="L227" s="170"/>
      <c r="M227" s="169"/>
      <c r="N227" s="170">
        <f>ROUND($L$227*$K$227,2)</f>
        <v>0</v>
      </c>
      <c r="O227" s="169"/>
      <c r="P227" s="169"/>
      <c r="Q227" s="169"/>
      <c r="R227" s="79"/>
      <c r="T227" s="130"/>
      <c r="U227" s="26" t="s">
        <v>39</v>
      </c>
      <c r="V227" s="131">
        <v>0.014</v>
      </c>
      <c r="W227" s="131">
        <f>$V$227*$K$227</f>
        <v>0.322</v>
      </c>
      <c r="X227" s="131">
        <v>0</v>
      </c>
      <c r="Y227" s="131">
        <f>$X$227*$K$227</f>
        <v>0</v>
      </c>
      <c r="Z227" s="131">
        <v>0</v>
      </c>
      <c r="AA227" s="132">
        <f>$Z$227*$K$227</f>
        <v>0</v>
      </c>
      <c r="AR227" s="6" t="s">
        <v>257</v>
      </c>
      <c r="AT227" s="6" t="s">
        <v>128</v>
      </c>
      <c r="AU227" s="6" t="s">
        <v>90</v>
      </c>
      <c r="AY227" s="6" t="s">
        <v>127</v>
      </c>
      <c r="BE227" s="133">
        <f>IF($U$227="základní",$N$227,0)</f>
        <v>0</v>
      </c>
      <c r="BF227" s="133">
        <f>IF($U$227="snížená",$N$227,0)</f>
        <v>0</v>
      </c>
      <c r="BG227" s="133">
        <f>IF($U$227="zákl. přenesená",$N$227,0)</f>
        <v>0</v>
      </c>
      <c r="BH227" s="133">
        <f>IF($U$227="sníž. přenesená",$N$227,0)</f>
        <v>0</v>
      </c>
      <c r="BI227" s="133">
        <f>IF($U$227="nulová",$N$227,0)</f>
        <v>0</v>
      </c>
      <c r="BJ227" s="6" t="s">
        <v>18</v>
      </c>
      <c r="BK227" s="133">
        <f>ROUND($L$227*$K$227,2)</f>
        <v>0</v>
      </c>
      <c r="BL227" s="6" t="s">
        <v>257</v>
      </c>
      <c r="BM227" s="6" t="s">
        <v>561</v>
      </c>
    </row>
    <row r="228" spans="2:65" s="6" customFormat="1" ht="13.5" customHeight="1">
      <c r="B228" s="78"/>
      <c r="C228" s="126" t="s">
        <v>562</v>
      </c>
      <c r="D228" s="126" t="s">
        <v>128</v>
      </c>
      <c r="E228" s="127" t="s">
        <v>563</v>
      </c>
      <c r="F228" s="168" t="s">
        <v>564</v>
      </c>
      <c r="G228" s="169"/>
      <c r="H228" s="169"/>
      <c r="I228" s="169"/>
      <c r="J228" s="128" t="s">
        <v>293</v>
      </c>
      <c r="K228" s="129">
        <v>15</v>
      </c>
      <c r="L228" s="170"/>
      <c r="M228" s="169"/>
      <c r="N228" s="170">
        <f>ROUND($L$228*$K$228,2)</f>
        <v>0</v>
      </c>
      <c r="O228" s="169"/>
      <c r="P228" s="169"/>
      <c r="Q228" s="169"/>
      <c r="R228" s="79"/>
      <c r="T228" s="130"/>
      <c r="U228" s="26" t="s">
        <v>39</v>
      </c>
      <c r="V228" s="131">
        <v>0.015</v>
      </c>
      <c r="W228" s="131">
        <f>$V$228*$K$228</f>
        <v>0.22499999999999998</v>
      </c>
      <c r="X228" s="131">
        <v>0</v>
      </c>
      <c r="Y228" s="131">
        <f>$X$228*$K$228</f>
        <v>0</v>
      </c>
      <c r="Z228" s="131">
        <v>0</v>
      </c>
      <c r="AA228" s="132">
        <f>$Z$228*$K$228</f>
        <v>0</v>
      </c>
      <c r="AR228" s="6" t="s">
        <v>257</v>
      </c>
      <c r="AT228" s="6" t="s">
        <v>128</v>
      </c>
      <c r="AU228" s="6" t="s">
        <v>90</v>
      </c>
      <c r="AY228" s="6" t="s">
        <v>127</v>
      </c>
      <c r="BE228" s="133">
        <f>IF($U$228="základní",$N$228,0)</f>
        <v>0</v>
      </c>
      <c r="BF228" s="133">
        <f>IF($U$228="snížená",$N$228,0)</f>
        <v>0</v>
      </c>
      <c r="BG228" s="133">
        <f>IF($U$228="zákl. přenesená",$N$228,0)</f>
        <v>0</v>
      </c>
      <c r="BH228" s="133">
        <f>IF($U$228="sníž. přenesená",$N$228,0)</f>
        <v>0</v>
      </c>
      <c r="BI228" s="133">
        <f>IF($U$228="nulová",$N$228,0)</f>
        <v>0</v>
      </c>
      <c r="BJ228" s="6" t="s">
        <v>18</v>
      </c>
      <c r="BK228" s="133">
        <f>ROUND($L$228*$K$228,2)</f>
        <v>0</v>
      </c>
      <c r="BL228" s="6" t="s">
        <v>257</v>
      </c>
      <c r="BM228" s="6" t="s">
        <v>565</v>
      </c>
    </row>
    <row r="229" spans="2:65" s="6" customFormat="1" ht="13.5" customHeight="1">
      <c r="B229" s="78"/>
      <c r="C229" s="126" t="s">
        <v>566</v>
      </c>
      <c r="D229" s="126" t="s">
        <v>128</v>
      </c>
      <c r="E229" s="127" t="s">
        <v>567</v>
      </c>
      <c r="F229" s="168" t="s">
        <v>568</v>
      </c>
      <c r="G229" s="169"/>
      <c r="H229" s="169"/>
      <c r="I229" s="169"/>
      <c r="J229" s="128" t="s">
        <v>267</v>
      </c>
      <c r="K229" s="129">
        <v>2</v>
      </c>
      <c r="L229" s="170"/>
      <c r="M229" s="169"/>
      <c r="N229" s="170">
        <f>ROUND($L$229*$K$229,2)</f>
        <v>0</v>
      </c>
      <c r="O229" s="169"/>
      <c r="P229" s="169"/>
      <c r="Q229" s="169"/>
      <c r="R229" s="79"/>
      <c r="T229" s="130"/>
      <c r="U229" s="155" t="s">
        <v>39</v>
      </c>
      <c r="V229" s="156">
        <v>0.015</v>
      </c>
      <c r="W229" s="156">
        <f>$V$229*$K$229</f>
        <v>0.03</v>
      </c>
      <c r="X229" s="156">
        <v>0</v>
      </c>
      <c r="Y229" s="156">
        <f>$X$229*$K$229</f>
        <v>0</v>
      </c>
      <c r="Z229" s="156">
        <v>0</v>
      </c>
      <c r="AA229" s="157">
        <f>$Z$229*$K$229</f>
        <v>0</v>
      </c>
      <c r="AR229" s="6" t="s">
        <v>257</v>
      </c>
      <c r="AT229" s="6" t="s">
        <v>128</v>
      </c>
      <c r="AU229" s="6" t="s">
        <v>90</v>
      </c>
      <c r="AY229" s="6" t="s">
        <v>127</v>
      </c>
      <c r="BE229" s="133">
        <f>IF($U$229="základní",$N$229,0)</f>
        <v>0</v>
      </c>
      <c r="BF229" s="133">
        <f>IF($U$229="snížená",$N$229,0)</f>
        <v>0</v>
      </c>
      <c r="BG229" s="133">
        <f>IF($U$229="zákl. přenesená",$N$229,0)</f>
        <v>0</v>
      </c>
      <c r="BH229" s="133">
        <f>IF($U$229="sníž. přenesená",$N$229,0)</f>
        <v>0</v>
      </c>
      <c r="BI229" s="133">
        <f>IF($U$229="nulová",$N$229,0)</f>
        <v>0</v>
      </c>
      <c r="BJ229" s="6" t="s">
        <v>18</v>
      </c>
      <c r="BK229" s="133">
        <f>ROUND($L$229*$K$229,2)</f>
        <v>0</v>
      </c>
      <c r="BL229" s="6" t="s">
        <v>257</v>
      </c>
      <c r="BM229" s="6" t="s">
        <v>569</v>
      </c>
    </row>
    <row r="230" spans="2:18" s="6" customFormat="1" ht="7.5" customHeight="1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5"/>
    </row>
    <row r="231" s="2" customFormat="1" ht="12" customHeight="1"/>
  </sheetData>
  <sheetProtection/>
  <mergeCells count="305">
    <mergeCell ref="N192:Q192"/>
    <mergeCell ref="F190:I190"/>
    <mergeCell ref="L190:M190"/>
    <mergeCell ref="F191:I191"/>
    <mergeCell ref="L191:M191"/>
    <mergeCell ref="S2:AC2"/>
    <mergeCell ref="N181:Q181"/>
    <mergeCell ref="N183:Q183"/>
    <mergeCell ref="N184:Q184"/>
    <mergeCell ref="N162:Q162"/>
    <mergeCell ref="N190:Q190"/>
    <mergeCell ref="N191:Q191"/>
    <mergeCell ref="H1:K1"/>
    <mergeCell ref="N124:Q124"/>
    <mergeCell ref="N125:Q125"/>
    <mergeCell ref="N126:Q126"/>
    <mergeCell ref="N152:Q152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N208:Q208"/>
    <mergeCell ref="F209:I209"/>
    <mergeCell ref="L209:M209"/>
    <mergeCell ref="N209:Q209"/>
    <mergeCell ref="F206:I206"/>
    <mergeCell ref="F207:I207"/>
    <mergeCell ref="F208:I208"/>
    <mergeCell ref="L208:M208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7:I197"/>
    <mergeCell ref="L197:M197"/>
    <mergeCell ref="N197:Q197"/>
    <mergeCell ref="F199:I199"/>
    <mergeCell ref="L199:M199"/>
    <mergeCell ref="N199:Q199"/>
    <mergeCell ref="N198:Q198"/>
    <mergeCell ref="F193:I193"/>
    <mergeCell ref="L193:M193"/>
    <mergeCell ref="N193:Q193"/>
    <mergeCell ref="F196:I196"/>
    <mergeCell ref="L196:M196"/>
    <mergeCell ref="N196:Q196"/>
    <mergeCell ref="N194:Q194"/>
    <mergeCell ref="N195:Q195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78:I178"/>
    <mergeCell ref="L178:M178"/>
    <mergeCell ref="N178:Q178"/>
    <mergeCell ref="N176:Q176"/>
    <mergeCell ref="N171:Q171"/>
    <mergeCell ref="N173:Q173"/>
    <mergeCell ref="F175:I175"/>
    <mergeCell ref="F177:I177"/>
    <mergeCell ref="L177:M177"/>
    <mergeCell ref="N177:Q177"/>
    <mergeCell ref="F172:I172"/>
    <mergeCell ref="L172:M172"/>
    <mergeCell ref="N172:Q172"/>
    <mergeCell ref="F174:I174"/>
    <mergeCell ref="L174:M174"/>
    <mergeCell ref="N174:Q174"/>
    <mergeCell ref="F169:I169"/>
    <mergeCell ref="L169:M169"/>
    <mergeCell ref="N169:Q169"/>
    <mergeCell ref="F170:I170"/>
    <mergeCell ref="F167:I167"/>
    <mergeCell ref="L167:M167"/>
    <mergeCell ref="N167:Q167"/>
    <mergeCell ref="F168:I168"/>
    <mergeCell ref="F165:I165"/>
    <mergeCell ref="L165:M165"/>
    <mergeCell ref="N165:Q165"/>
    <mergeCell ref="F166:I166"/>
    <mergeCell ref="F163:I163"/>
    <mergeCell ref="L163:M163"/>
    <mergeCell ref="N163:Q163"/>
    <mergeCell ref="F164:I164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9:I159"/>
    <mergeCell ref="L159:M159"/>
    <mergeCell ref="N159:Q159"/>
    <mergeCell ref="N158:Q158"/>
    <mergeCell ref="F155:I155"/>
    <mergeCell ref="L155:M155"/>
    <mergeCell ref="N155:Q155"/>
    <mergeCell ref="F156:I156"/>
    <mergeCell ref="F153:I153"/>
    <mergeCell ref="L153:M153"/>
    <mergeCell ref="N153:Q153"/>
    <mergeCell ref="F154:I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F144:I144"/>
    <mergeCell ref="F145:I145"/>
    <mergeCell ref="F146:I146"/>
    <mergeCell ref="F147:I147"/>
    <mergeCell ref="N141:Q141"/>
    <mergeCell ref="F142:I142"/>
    <mergeCell ref="F143:I143"/>
    <mergeCell ref="L143:M143"/>
    <mergeCell ref="N143:Q143"/>
    <mergeCell ref="F139:I139"/>
    <mergeCell ref="F140:I140"/>
    <mergeCell ref="F141:I141"/>
    <mergeCell ref="L141:M141"/>
    <mergeCell ref="F137:I137"/>
    <mergeCell ref="F138:I138"/>
    <mergeCell ref="L138:M138"/>
    <mergeCell ref="N138:Q138"/>
    <mergeCell ref="F135:I135"/>
    <mergeCell ref="F136:I136"/>
    <mergeCell ref="L136:M136"/>
    <mergeCell ref="N136:Q136"/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F129:I129"/>
    <mergeCell ref="L129:M129"/>
    <mergeCell ref="N129:Q129"/>
    <mergeCell ref="F130:I130"/>
    <mergeCell ref="F127:I127"/>
    <mergeCell ref="L127:M127"/>
    <mergeCell ref="N127:Q127"/>
    <mergeCell ref="F128:I128"/>
    <mergeCell ref="M118:P118"/>
    <mergeCell ref="M120:Q120"/>
    <mergeCell ref="M121:Q121"/>
    <mergeCell ref="F123:I123"/>
    <mergeCell ref="L123:M123"/>
    <mergeCell ref="N123:Q123"/>
    <mergeCell ref="L107:Q107"/>
    <mergeCell ref="C113:Q113"/>
    <mergeCell ref="F115:P115"/>
    <mergeCell ref="F116:P116"/>
    <mergeCell ref="N101:Q101"/>
    <mergeCell ref="N102:Q102"/>
    <mergeCell ref="N103:Q103"/>
    <mergeCell ref="N105:Q105"/>
    <mergeCell ref="N97:Q97"/>
    <mergeCell ref="N98:Q98"/>
    <mergeCell ref="N99:Q99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miskova</cp:lastModifiedBy>
  <dcterms:created xsi:type="dcterms:W3CDTF">2016-01-07T07:30:44Z</dcterms:created>
  <dcterms:modified xsi:type="dcterms:W3CDTF">2016-01-07T07:30:44Z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