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8195" windowHeight="11955" activeTab="1"/>
  </bookViews>
  <sheets>
    <sheet name="krycí list" sheetId="4" r:id="rId1"/>
    <sheet name="SO100-KOMUNIKACE" sheetId="1" r:id="rId2"/>
    <sheet name="SO300-ODVODNĚNÍ" sheetId="3" r:id="rId3"/>
  </sheets>
  <calcPr calcId="144525"/>
</workbook>
</file>

<file path=xl/calcChain.xml><?xml version="1.0" encoding="utf-8"?>
<calcChain xmlns="http://schemas.openxmlformats.org/spreadsheetml/2006/main">
  <c r="G35" i="1" l="1"/>
  <c r="A35" i="1"/>
  <c r="A29" i="1" l="1"/>
  <c r="A28" i="1"/>
  <c r="A27" i="1"/>
  <c r="A26" i="1"/>
  <c r="E9" i="3"/>
  <c r="G9" i="3" s="1"/>
  <c r="E7" i="3"/>
  <c r="G7" i="3"/>
  <c r="G14" i="3"/>
  <c r="E8" i="3"/>
  <c r="E34" i="1"/>
  <c r="E33" i="1"/>
  <c r="G26" i="1"/>
  <c r="G27" i="1"/>
  <c r="E29" i="1"/>
  <c r="E28" i="1"/>
  <c r="E23" i="1"/>
  <c r="E17" i="1"/>
  <c r="E15" i="1"/>
  <c r="E14" i="1"/>
  <c r="E13" i="1"/>
  <c r="E12" i="1"/>
  <c r="G14" i="1" l="1"/>
  <c r="G28" i="1"/>
  <c r="G19" i="1" l="1"/>
  <c r="G18" i="1"/>
  <c r="G17" i="1"/>
  <c r="G16" i="1"/>
  <c r="G19" i="3"/>
  <c r="G20" i="3" s="1"/>
  <c r="G24" i="1" l="1"/>
  <c r="G13" i="1" l="1"/>
  <c r="A8" i="1"/>
  <c r="A12" i="1" s="1"/>
  <c r="A13" i="1" s="1"/>
  <c r="A14" i="1" l="1"/>
  <c r="A15" i="1" s="1"/>
  <c r="A16" i="1" s="1"/>
  <c r="A17" i="1" s="1"/>
  <c r="A18" i="1" s="1"/>
  <c r="A19" i="1" s="1"/>
  <c r="A23" i="1" s="1"/>
  <c r="A24" i="1" s="1"/>
  <c r="A25" i="1" s="1"/>
  <c r="G34" i="1"/>
  <c r="G33" i="1"/>
  <c r="G36" i="1" s="1"/>
  <c r="G29" i="1"/>
  <c r="G25" i="1"/>
  <c r="G23" i="1"/>
  <c r="G15" i="1"/>
  <c r="G12" i="1"/>
  <c r="G8" i="1"/>
  <c r="G7" i="1"/>
  <c r="G15" i="3"/>
  <c r="G13" i="3"/>
  <c r="G8" i="3"/>
  <c r="G10" i="3" s="1"/>
  <c r="G30" i="1" l="1"/>
  <c r="G37" i="1" s="1"/>
  <c r="A33" i="1"/>
  <c r="A34" i="1" s="1"/>
  <c r="G20" i="1"/>
  <c r="G16" i="3"/>
  <c r="G9" i="1"/>
  <c r="G22" i="3" l="1"/>
  <c r="G23" i="3" s="1"/>
  <c r="G38" i="1"/>
  <c r="C10" i="4" l="1"/>
  <c r="D10" i="4" s="1"/>
  <c r="C9" i="4"/>
  <c r="D9" i="4" s="1"/>
  <c r="D6" i="4" s="1"/>
  <c r="D5" i="4" l="1"/>
</calcChain>
</file>

<file path=xl/sharedStrings.xml><?xml version="1.0" encoding="utf-8"?>
<sst xmlns="http://schemas.openxmlformats.org/spreadsheetml/2006/main" count="146" uniqueCount="97">
  <si>
    <t>Stavba :</t>
  </si>
  <si>
    <t>číslo a název SO:</t>
  </si>
  <si>
    <t>Poř.</t>
  </si>
  <si>
    <t>Kód</t>
  </si>
  <si>
    <t>Název položky</t>
  </si>
  <si>
    <t>Měrná</t>
  </si>
  <si>
    <t>Počet</t>
  </si>
  <si>
    <t>CENA</t>
  </si>
  <si>
    <t>č.pol.</t>
  </si>
  <si>
    <t>položky</t>
  </si>
  <si>
    <t>jednotka</t>
  </si>
  <si>
    <t>jednotek</t>
  </si>
  <si>
    <t>jednotková</t>
  </si>
  <si>
    <t>celkem</t>
  </si>
  <si>
    <t>2</t>
  </si>
  <si>
    <t>3</t>
  </si>
  <si>
    <t>Všeobecné konstrukce a práce</t>
  </si>
  <si>
    <t>Zemní práce</t>
  </si>
  <si>
    <t>113132</t>
  </si>
  <si>
    <t xml:space="preserve">M3        </t>
  </si>
  <si>
    <t>03100</t>
  </si>
  <si>
    <t>KPL</t>
  </si>
  <si>
    <t>ZAŘÍZENÍ STAVENIŠTĚ - ZŘÍZENÍ, PROVOZ, DEMONTÁŽ 
zařízení staveniště, oplocení, výstražné značení
1=1</t>
  </si>
  <si>
    <t xml:space="preserve">03730 </t>
  </si>
  <si>
    <t>173103</t>
  </si>
  <si>
    <t xml:space="preserve">18120 </t>
  </si>
  <si>
    <t xml:space="preserve">M2         </t>
  </si>
  <si>
    <t>Komunikace</t>
  </si>
  <si>
    <t>M3</t>
  </si>
  <si>
    <t>M2</t>
  </si>
  <si>
    <t>M</t>
  </si>
  <si>
    <t xml:space="preserve">91743 </t>
  </si>
  <si>
    <t>587202a</t>
  </si>
  <si>
    <t>91771a</t>
  </si>
  <si>
    <t>KS</t>
  </si>
  <si>
    <t>SO 100 - Komunikace</t>
  </si>
  <si>
    <t>Úpravy povrchů, podlahy, výplně otvorů</t>
  </si>
  <si>
    <t>89712a</t>
  </si>
  <si>
    <t>Ostatní konstrukce a práce</t>
  </si>
  <si>
    <t>SO 300 - Odvodnění</t>
  </si>
  <si>
    <t>SO</t>
  </si>
  <si>
    <t>Název objektu</t>
  </si>
  <si>
    <t>Cena bez DPH</t>
  </si>
  <si>
    <t>Celková cena bez DPH</t>
  </si>
  <si>
    <t>SO100</t>
  </si>
  <si>
    <t>SO300</t>
  </si>
  <si>
    <t>Odvodnění</t>
  </si>
  <si>
    <t>Celkem bez DPH</t>
  </si>
  <si>
    <t>Celkem s DPH 21%</t>
  </si>
  <si>
    <t>Cena s DPH 21%</t>
  </si>
  <si>
    <t>Zpracoval : Ing. Jiří Šklíba</t>
  </si>
  <si>
    <t>2a</t>
  </si>
  <si>
    <t>oceněný rozpočet stavby</t>
  </si>
  <si>
    <t>Soupis objektů stavby :</t>
  </si>
  <si>
    <t>Celková cena s DPH 21%</t>
  </si>
  <si>
    <t>Podrobné specifikace k obsahu jednotlivých položek jsou ke stažení na této adrese :</t>
  </si>
  <si>
    <t>POMOC PRÁCE ZAJIŠŤ NEBO ZŘÍZ OCHRANU INŽENÝRSKÝCH SÍTÍ 
vytyčení a ochrana stávajících inženýrských sítí
1=1</t>
  </si>
  <si>
    <t>900001</t>
  </si>
  <si>
    <t>KUS</t>
  </si>
  <si>
    <t>12110</t>
  </si>
  <si>
    <t>18230</t>
  </si>
  <si>
    <t>18241</t>
  </si>
  <si>
    <t>VPUSŤ KANALIZAČNÍ ULIČNÍ KOMPLETNÍ Z BETONOVÝCH DÍLCŮ
nová uliční vpusť UV1 - standartní vpusť z prefabrikovaných dílců
1=1</t>
  </si>
  <si>
    <t>Oprava kamenky na Střelecký vrch - Chrastava</t>
  </si>
  <si>
    <t>ODSTRANĚNÍ KRYTU VOZOVEK A CHODNÍKŮ S ASFALT POJIVEM, ODVOZ DO 2KM
Odstranění krytu stávající vozovky se v ul. Střelecký vrch. Předpoklad odstranění je v tl. 100 mm, skutečné množství se bude upřesněno při provádění 
8,9*0,1=0,89</t>
  </si>
  <si>
    <t>113322</t>
  </si>
  <si>
    <t>ODSTRAN PODKL ZPEVNĚNÝCH PLOCH Z KAMENIVA NESTMEL, ODVOZ DO 2KM
odstranění podkladu stávající cesty, včetně odvozu a poplatku za skládkové
397*0,35=138,95</t>
  </si>
  <si>
    <t>132932</t>
  </si>
  <si>
    <t>HLOUBENÍ RÝH ŠÍŘ DO 2M PAŽ I NEPAŽ TŘ. III, ODVOZ DO 2KM
hloubení odvodňovací rýhy podél chodníku - včetně odvozu a skládkovného zatřídění se upřesní při provádění
62*0,7=43,40</t>
  </si>
  <si>
    <t>ZEMNÍ KRAJNICE A DOSYPÁVKY SE ZHUT DO 100% PS 
dosypávky podél žulových krajníků ze zeminy vhodné k násypu
0.2x(123)=24,6</t>
  </si>
  <si>
    <t>SEJMUTÍ ORNICE NEBO LESNÍ PŮDY
sejmutí ornice v místě stavby mimo stávající vozovku v tl. 0,1, ornice bude uskladněna na deponii stavby
0,1x(123)=12,3</t>
  </si>
  <si>
    <t>ROZPROSTŘENÍ ORNICE V ROVINĚ
rozprostření sejmuté ornice do tl. 100 mm v okolí krajníků do vzdálenosti 1,0 m
123*0,1=12,3</t>
  </si>
  <si>
    <t>ÚPRAVA PLÁNĚ SE ZHUTNĚNÍM V HORNINĚ TŘ. II 
úprava pláně včetně vyrovnání výškových rozdílů. Míru zhutnění určuje projekt. Součástí jsou i hutnící zkoušky v počtu 4.
406,6=406,6</t>
  </si>
  <si>
    <t>ZALOŽENÍ TRÁVNÍKU RUČNÍM VÝSEVEM
založení trávníku na plochách s rozprostřenou ornicí
123=123</t>
  </si>
  <si>
    <t>DLÁŽDĚNÉ KRYTY Z DROBNÝCH KOSTEK DO LOŽE Z KAMENIVA
středová část chodníku z kostek vel. 10-12 z Liberecké žuly do lože z drceného kameniva tl. 40 mm, frakce 4/8
262=262</t>
  </si>
  <si>
    <t>574A03</t>
  </si>
  <si>
    <t>574E06</t>
  </si>
  <si>
    <t>ASFALTOVÝ BETON PRO OBRUSNÉ VRSTVY ACO 11
obnova vozovky v ul. Střelecký vrch
8,9*0,04=0,356</t>
  </si>
  <si>
    <t>ASFALTOVÝ BETON PRO PODKLADNÍ VRSTVY ACP 16+, 16S
předláždění stávajícího odvodňovacího žlabu, do cementové malty v tl. 50 mm
8,9*0,07=0,623</t>
  </si>
  <si>
    <t>572133</t>
  </si>
  <si>
    <t>INFILTRAČNÍ POSTŘIK Z EMULZE DO 1,5KG/M2
obnova vozovky v ul. Střelecký vrch
8,9=8,9</t>
  </si>
  <si>
    <t>PŘEDLÁŽDĚNÍ KRYTU Z DROBNÝCH KOSTEK  
dlažba z čedičováho odseku, který dodá investor stavby,  do lože z drceného kameniva frakce 4/8 mm tl. 40 mm, včetně naložení a dovozu odseku na vzdálenost 5 km, ze skládky investora
137=137</t>
  </si>
  <si>
    <t>572211</t>
  </si>
  <si>
    <t>SPOJOVACÍ POSTŘIK Z ASFALTU DO 0,5KG/M2
obnova vozovky v ul. Střelecký vrch
8,9=8,9</t>
  </si>
  <si>
    <t>OBRUBA Z DLAŽEBNÍCH KOSTEK VELKÝCH 
zapuštěná jednořádková obruba z kostek 10/12 do lože z drceného kameniva, libereckáká žula
128,3+135,52+7,61+5,41=276,84</t>
  </si>
  <si>
    <t>CHODNÍKOVÉ OBRUBY Z KAMENNÝCH KRAJNÍKŮ 
kamenný krajník KS 3 z Liberecké žuly s nášlapem 6 cm po krajích chodníků, do betonového lože tl. min. 10 cm
38,95+50,52+39,37+134,88=263,72</t>
  </si>
  <si>
    <t>HLOUBENÍ RÝH ŠÍŘ DO 2M PAŽ I NEPAŽ TŘ. III
hloubení rýhy pro uložení přípojky kanalizace, včetně záhozu po uložení potrubí
(36+1,3)*1*0,5=18,65</t>
  </si>
  <si>
    <t>JÁDROVÝ VRT DN 100  DO STĚNY STÁVAJÍCÍHO BET. KANALIZACE
vrty pro zaústění přípojek - 2x DN 250, 1x DN 100</t>
  </si>
  <si>
    <t>POTRUBÍ Z TRUB PLASTOVÝCH ODPADNÍCH DN DO 250MM
přípojky vpustí UV1,UV2 do kanalizace, vč. obsypu ze štěrkopísku frakce 0-18 mm 300 mm nad rourou a vrstvy podkladního štěrkopísku 150 mm
8,5=8,5</t>
  </si>
  <si>
    <t>ZÁSYP JAM A RÝH Z NAKUPOVANÝCH MATERIÁLŮ
zásyp drenáže v zasakovací rýze dle konstr. Č. 4 - všechny uvedené materiálové vrstvy
62*0,7=43,4</t>
  </si>
  <si>
    <t>OPLÁŠTĚNÍ ODVODŇOVACÍCH ŽEBER Z GEOTEXTILIE
120*(0,5+0,07+0,3+0,7)=188,4</t>
  </si>
  <si>
    <t>POTRUBÍ DREN Z TRUB PLAST (I FLEXIBIL) DN DO 100MM DĚROVANÝCH
plastová děrovaná drenáž DN 100 v zasakovací rýze</t>
  </si>
  <si>
    <t>http://tridniky.cz/PDF/OTSKP_2017_III.pdf</t>
  </si>
  <si>
    <t>Položky jsou z aktuálního třídníku OTSKP-SPK platného od III. 2017</t>
  </si>
  <si>
    <t>VOZOVKOVÉ VRSTVY ZE ŠTĚRKODRTI 
konstrukční vrstvy vozovky mimo stávající podklad, který zůstane zachován. Přesné množství bude určeno při provádění dle únosnosti stávajících podkladních vrstev, použita štěrkodrť ŠDa frakce 0-63
(397,7*0,2)+(8,9*0,3)=82,21</t>
  </si>
  <si>
    <t>919112</t>
  </si>
  <si>
    <t>ŘEZÁNÍ ASFALTOVÉHO KRYTU VOZOVEK TL DO 100MM 
řezání asfaltu podél hrany odstranění asfaltu při obnově vozovky
9,2=9,2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</si>
</sst>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vertical="top"/>
    </xf>
    <xf numFmtId="49" fontId="0" fillId="0" borderId="0" xfId="0" applyNumberFormat="1" applyAlignment="1">
      <alignment horizontal="right" vertical="top"/>
    </xf>
    <xf numFmtId="0" fontId="0" fillId="0" borderId="0" xfId="0" applyFont="1" applyAlignment="1">
      <alignment vertical="top"/>
    </xf>
    <xf numFmtId="49" fontId="2" fillId="0" borderId="0" xfId="0" applyNumberFormat="1" applyFont="1" applyAlignment="1">
      <alignment vertical="top"/>
    </xf>
    <xf numFmtId="0" fontId="0" fillId="0" borderId="1" xfId="0" applyFont="1" applyBorder="1" applyAlignment="1">
      <alignment horizontal="center" vertical="top"/>
    </xf>
    <xf numFmtId="49" fontId="0" fillId="0" borderId="2" xfId="0" applyNumberFormat="1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0" fillId="0" borderId="4" xfId="0" applyFont="1" applyBorder="1" applyAlignment="1">
      <alignment horizontal="center" vertical="top"/>
    </xf>
    <xf numFmtId="49" fontId="0" fillId="0" borderId="5" xfId="0" applyNumberFormat="1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/>
    </xf>
    <xf numFmtId="49" fontId="0" fillId="0" borderId="8" xfId="0" applyNumberFormat="1" applyFont="1" applyBorder="1" applyAlignment="1">
      <alignment horizontal="center" vertical="top"/>
    </xf>
    <xf numFmtId="0" fontId="0" fillId="0" borderId="8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/>
    </xf>
    <xf numFmtId="49" fontId="0" fillId="0" borderId="2" xfId="0" applyNumberFormat="1" applyBorder="1" applyAlignment="1">
      <alignment horizontal="right" vertical="top"/>
    </xf>
    <xf numFmtId="49" fontId="2" fillId="0" borderId="2" xfId="0" applyNumberFormat="1" applyFont="1" applyBorder="1" applyAlignment="1">
      <alignment vertical="top"/>
    </xf>
    <xf numFmtId="0" fontId="0" fillId="0" borderId="2" xfId="0" applyBorder="1" applyAlignment="1">
      <alignment vertical="top"/>
    </xf>
    <xf numFmtId="4" fontId="0" fillId="0" borderId="2" xfId="0" applyNumberFormat="1" applyBorder="1" applyAlignment="1">
      <alignment vertical="top"/>
    </xf>
    <xf numFmtId="4" fontId="0" fillId="0" borderId="3" xfId="0" applyNumberFormat="1" applyBorder="1" applyAlignment="1">
      <alignment vertical="top"/>
    </xf>
    <xf numFmtId="49" fontId="0" fillId="0" borderId="5" xfId="0" applyNumberFormat="1" applyFont="1" applyBorder="1" applyAlignment="1">
      <alignment horizontal="right" vertical="top"/>
    </xf>
    <xf numFmtId="49" fontId="0" fillId="0" borderId="5" xfId="0" applyNumberFormat="1" applyFont="1" applyBorder="1" applyAlignment="1">
      <alignment vertical="top" wrapText="1"/>
    </xf>
    <xf numFmtId="49" fontId="2" fillId="0" borderId="5" xfId="0" applyNumberFormat="1" applyFont="1" applyBorder="1" applyAlignment="1">
      <alignment vertical="top"/>
    </xf>
    <xf numFmtId="49" fontId="0" fillId="0" borderId="5" xfId="0" applyNumberFormat="1" applyBorder="1" applyAlignment="1">
      <alignment vertical="top"/>
    </xf>
    <xf numFmtId="0" fontId="0" fillId="0" borderId="5" xfId="0" applyNumberFormat="1" applyFont="1" applyBorder="1" applyAlignment="1">
      <alignment vertical="top" wrapText="1"/>
    </xf>
    <xf numFmtId="0" fontId="0" fillId="0" borderId="10" xfId="0" applyBorder="1"/>
    <xf numFmtId="49" fontId="1" fillId="0" borderId="10" xfId="0" applyNumberFormat="1" applyFont="1" applyFill="1" applyBorder="1" applyAlignment="1">
      <alignment vertical="top" wrapText="1"/>
    </xf>
    <xf numFmtId="0" fontId="0" fillId="0" borderId="10" xfId="0" applyBorder="1" applyAlignment="1">
      <alignment wrapText="1"/>
    </xf>
    <xf numFmtId="0" fontId="0" fillId="0" borderId="0" xfId="0" applyBorder="1"/>
    <xf numFmtId="0" fontId="1" fillId="0" borderId="10" xfId="0" applyFont="1" applyBorder="1"/>
    <xf numFmtId="0" fontId="1" fillId="0" borderId="0" xfId="0" applyFont="1" applyFill="1" applyBorder="1"/>
    <xf numFmtId="0" fontId="1" fillId="0" borderId="11" xfId="0" applyFont="1" applyBorder="1"/>
    <xf numFmtId="0" fontId="0" fillId="0" borderId="17" xfId="0" applyBorder="1"/>
    <xf numFmtId="0" fontId="0" fillId="0" borderId="18" xfId="0" applyBorder="1"/>
    <xf numFmtId="0" fontId="1" fillId="0" borderId="18" xfId="0" applyFont="1" applyFill="1" applyBorder="1" applyAlignment="1">
      <alignment wrapText="1"/>
    </xf>
    <xf numFmtId="49" fontId="0" fillId="0" borderId="10" xfId="0" applyNumberFormat="1" applyBorder="1" applyAlignment="1">
      <alignment horizontal="right" vertical="top"/>
    </xf>
    <xf numFmtId="0" fontId="0" fillId="0" borderId="10" xfId="0" applyFont="1" applyFill="1" applyBorder="1" applyAlignment="1">
      <alignment wrapText="1"/>
    </xf>
    <xf numFmtId="0" fontId="1" fillId="0" borderId="10" xfId="0" applyFont="1" applyFill="1" applyBorder="1"/>
    <xf numFmtId="0" fontId="0" fillId="0" borderId="19" xfId="0" applyBorder="1"/>
    <xf numFmtId="0" fontId="0" fillId="0" borderId="14" xfId="0" applyBorder="1" applyAlignment="1">
      <alignment horizontal="right" vertical="top"/>
    </xf>
    <xf numFmtId="0" fontId="0" fillId="0" borderId="10" xfId="0" applyBorder="1" applyAlignment="1">
      <alignment horizontal="right" vertical="top"/>
    </xf>
    <xf numFmtId="0" fontId="1" fillId="0" borderId="10" xfId="0" applyFont="1" applyBorder="1" applyAlignment="1">
      <alignment horizontal="right" vertical="top"/>
    </xf>
    <xf numFmtId="0" fontId="0" fillId="0" borderId="10" xfId="0" applyFon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0" fillId="0" borderId="16" xfId="0" applyBorder="1" applyAlignment="1">
      <alignment horizontal="right" vertical="top"/>
    </xf>
    <xf numFmtId="49" fontId="0" fillId="0" borderId="11" xfId="0" applyNumberFormat="1" applyBorder="1" applyAlignment="1">
      <alignment horizontal="right" vertical="top"/>
    </xf>
    <xf numFmtId="0" fontId="0" fillId="0" borderId="17" xfId="0" applyBorder="1" applyAlignment="1">
      <alignment horizontal="right" vertical="top"/>
    </xf>
    <xf numFmtId="0" fontId="0" fillId="0" borderId="18" xfId="0" applyBorder="1" applyAlignment="1">
      <alignment horizontal="right" vertical="top"/>
    </xf>
    <xf numFmtId="0" fontId="0" fillId="0" borderId="5" xfId="0" applyFont="1" applyBorder="1" applyAlignment="1">
      <alignment horizontal="right" vertical="top"/>
    </xf>
    <xf numFmtId="4" fontId="0" fillId="0" borderId="5" xfId="0" applyNumberFormat="1" applyBorder="1" applyAlignment="1">
      <alignment horizontal="right" vertical="top"/>
    </xf>
    <xf numFmtId="0" fontId="0" fillId="0" borderId="5" xfId="0" applyFont="1" applyBorder="1" applyAlignment="1">
      <alignment horizontal="right" vertical="top" wrapText="1"/>
    </xf>
    <xf numFmtId="4" fontId="0" fillId="0" borderId="5" xfId="0" applyNumberFormat="1" applyBorder="1" applyAlignment="1">
      <alignment horizontal="right" vertical="top" wrapText="1"/>
    </xf>
    <xf numFmtId="0" fontId="0" fillId="0" borderId="11" xfId="0" applyBorder="1" applyAlignment="1">
      <alignment horizontal="right" vertical="top"/>
    </xf>
    <xf numFmtId="49" fontId="2" fillId="0" borderId="19" xfId="0" applyNumberFormat="1" applyFont="1" applyBorder="1" applyAlignment="1">
      <alignment vertical="top"/>
    </xf>
    <xf numFmtId="49" fontId="2" fillId="0" borderId="10" xfId="0" applyNumberFormat="1" applyFont="1" applyBorder="1" applyAlignment="1">
      <alignment vertical="top"/>
    </xf>
    <xf numFmtId="0" fontId="0" fillId="0" borderId="19" xfId="0" applyBorder="1" applyAlignment="1">
      <alignment horizontal="right" vertical="top"/>
    </xf>
    <xf numFmtId="44" fontId="1" fillId="0" borderId="0" xfId="0" applyNumberFormat="1" applyFont="1"/>
    <xf numFmtId="0" fontId="3" fillId="0" borderId="0" xfId="0" applyFont="1"/>
    <xf numFmtId="44" fontId="4" fillId="0" borderId="0" xfId="0" applyNumberFormat="1" applyFont="1"/>
    <xf numFmtId="44" fontId="0" fillId="0" borderId="6" xfId="0" applyNumberFormat="1" applyBorder="1" applyAlignment="1">
      <alignment horizontal="right" vertical="top"/>
    </xf>
    <xf numFmtId="44" fontId="2" fillId="0" borderId="6" xfId="0" applyNumberFormat="1" applyFont="1" applyBorder="1" applyAlignment="1">
      <alignment horizontal="right" vertical="top"/>
    </xf>
    <xf numFmtId="44" fontId="0" fillId="0" borderId="6" xfId="0" applyNumberFormat="1" applyBorder="1" applyAlignment="1">
      <alignment horizontal="right" vertical="top" wrapText="1"/>
    </xf>
    <xf numFmtId="44" fontId="1" fillId="0" borderId="6" xfId="0" applyNumberFormat="1" applyFont="1" applyBorder="1" applyAlignment="1">
      <alignment horizontal="right" vertical="top"/>
    </xf>
    <xf numFmtId="44" fontId="0" fillId="0" borderId="15" xfId="0" applyNumberFormat="1" applyBorder="1" applyAlignment="1">
      <alignment horizontal="right" vertical="top"/>
    </xf>
    <xf numFmtId="44" fontId="1" fillId="0" borderId="12" xfId="0" applyNumberFormat="1" applyFont="1" applyBorder="1" applyAlignment="1">
      <alignment horizontal="right" vertical="top"/>
    </xf>
    <xf numFmtId="44" fontId="1" fillId="0" borderId="13" xfId="0" applyNumberFormat="1" applyFont="1" applyBorder="1" applyAlignment="1">
      <alignment horizontal="right" vertical="top"/>
    </xf>
    <xf numFmtId="44" fontId="1" fillId="0" borderId="15" xfId="0" applyNumberFormat="1" applyFont="1" applyBorder="1" applyAlignment="1">
      <alignment horizontal="right" vertical="top"/>
    </xf>
    <xf numFmtId="0" fontId="5" fillId="0" borderId="0" xfId="0" applyFont="1"/>
    <xf numFmtId="0" fontId="1" fillId="0" borderId="11" xfId="0" applyFont="1" applyBorder="1" applyAlignment="1">
      <alignment horizontal="right" vertical="top"/>
    </xf>
    <xf numFmtId="44" fontId="0" fillId="0" borderId="9" xfId="0" applyNumberFormat="1" applyFont="1" applyBorder="1" applyAlignment="1">
      <alignment horizontal="center" vertical="top"/>
    </xf>
    <xf numFmtId="44" fontId="0" fillId="0" borderId="20" xfId="0" applyNumberFormat="1" applyBorder="1"/>
    <xf numFmtId="44" fontId="1" fillId="0" borderId="13" xfId="0" applyNumberFormat="1" applyFont="1" applyBorder="1"/>
    <xf numFmtId="44" fontId="1" fillId="0" borderId="15" xfId="0" applyNumberFormat="1" applyFont="1" applyBorder="1"/>
    <xf numFmtId="0" fontId="0" fillId="0" borderId="10" xfId="0" applyBorder="1" applyAlignment="1">
      <alignment vertical="top" wrapText="1"/>
    </xf>
    <xf numFmtId="0" fontId="6" fillId="0" borderId="0" xfId="0" applyFont="1"/>
    <xf numFmtId="0" fontId="1" fillId="0" borderId="11" xfId="0" applyFont="1" applyBorder="1" applyAlignment="1">
      <alignment vertical="top"/>
    </xf>
    <xf numFmtId="0" fontId="0" fillId="0" borderId="10" xfId="0" applyFont="1" applyBorder="1" applyAlignment="1">
      <alignment vertical="top" wrapText="1"/>
    </xf>
    <xf numFmtId="0" fontId="0" fillId="0" borderId="10" xfId="0" applyBorder="1" applyAlignment="1">
      <alignment horizontal="left" vertical="top" wrapText="1"/>
    </xf>
    <xf numFmtId="0" fontId="0" fillId="0" borderId="21" xfId="0" applyBorder="1" applyAlignment="1">
      <alignment horizontal="right" vertical="top"/>
    </xf>
    <xf numFmtId="0" fontId="7" fillId="0" borderId="0" xfId="1"/>
    <xf numFmtId="0" fontId="0" fillId="0" borderId="3" xfId="0" applyFont="1" applyBorder="1" applyAlignment="1">
      <alignment horizontal="center" vertical="top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idniky.cz/PDF/OTSKP_2017_III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F9" sqref="F9"/>
    </sheetView>
  </sheetViews>
  <sheetFormatPr defaultRowHeight="15" x14ac:dyDescent="0.25"/>
  <cols>
    <col min="2" max="2" width="28" customWidth="1"/>
    <col min="3" max="3" width="14.7109375" customWidth="1"/>
    <col min="4" max="4" width="17.140625" customWidth="1"/>
  </cols>
  <sheetData>
    <row r="1" spans="1:4" ht="26.25" x14ac:dyDescent="0.4">
      <c r="A1" s="76" t="s">
        <v>63</v>
      </c>
    </row>
    <row r="2" spans="1:4" ht="21.75" customHeight="1" x14ac:dyDescent="0.3">
      <c r="A2" s="69" t="s">
        <v>52</v>
      </c>
    </row>
    <row r="3" spans="1:4" ht="15.75" x14ac:dyDescent="0.25">
      <c r="A3" s="59" t="s">
        <v>50</v>
      </c>
    </row>
    <row r="5" spans="1:4" ht="15.75" x14ac:dyDescent="0.25">
      <c r="A5" s="59" t="s">
        <v>43</v>
      </c>
      <c r="B5" s="59"/>
      <c r="C5" s="59"/>
      <c r="D5" s="60">
        <f>SUM(C9:C10)</f>
        <v>0</v>
      </c>
    </row>
    <row r="6" spans="1:4" ht="15.75" x14ac:dyDescent="0.25">
      <c r="A6" s="59" t="s">
        <v>54</v>
      </c>
      <c r="B6" s="59"/>
      <c r="C6" s="59"/>
      <c r="D6" s="60">
        <f>SUM(D9:D10)</f>
        <v>0</v>
      </c>
    </row>
    <row r="7" spans="1:4" ht="42" customHeight="1" x14ac:dyDescent="0.25">
      <c r="A7" s="59" t="s">
        <v>53</v>
      </c>
    </row>
    <row r="8" spans="1:4" x14ac:dyDescent="0.25">
      <c r="A8" t="s">
        <v>40</v>
      </c>
      <c r="B8" t="s">
        <v>41</v>
      </c>
      <c r="C8" t="s">
        <v>42</v>
      </c>
      <c r="D8" t="s">
        <v>49</v>
      </c>
    </row>
    <row r="9" spans="1:4" x14ac:dyDescent="0.25">
      <c r="A9" t="s">
        <v>44</v>
      </c>
      <c r="B9" t="s">
        <v>27</v>
      </c>
      <c r="C9" s="58">
        <f>'SO100-KOMUNIKACE'!G37</f>
        <v>0</v>
      </c>
      <c r="D9" s="58">
        <f>C9*1.21</f>
        <v>0</v>
      </c>
    </row>
    <row r="10" spans="1:4" x14ac:dyDescent="0.25">
      <c r="A10" t="s">
        <v>45</v>
      </c>
      <c r="B10" t="s">
        <v>46</v>
      </c>
      <c r="C10" s="58">
        <f>'SO300-ODVODNĚNÍ'!G22</f>
        <v>0</v>
      </c>
      <c r="D10" s="58">
        <f t="shared" ref="D10" si="0">C10*1.21</f>
        <v>0</v>
      </c>
    </row>
    <row r="13" spans="1:4" x14ac:dyDescent="0.25">
      <c r="A13" t="s">
        <v>93</v>
      </c>
    </row>
    <row r="14" spans="1:4" x14ac:dyDescent="0.25">
      <c r="A14" t="s">
        <v>55</v>
      </c>
    </row>
    <row r="15" spans="1:4" x14ac:dyDescent="0.25">
      <c r="A15" s="81" t="s">
        <v>92</v>
      </c>
    </row>
  </sheetData>
  <hyperlinks>
    <hyperlink ref="A15" r:id="rId1"/>
  </hyperlink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workbookViewId="0">
      <selection activeCell="F7" sqref="F7:F35"/>
    </sheetView>
  </sheetViews>
  <sheetFormatPr defaultRowHeight="15" x14ac:dyDescent="0.25"/>
  <cols>
    <col min="2" max="2" width="9.140625" customWidth="1"/>
    <col min="3" max="3" width="55.140625" customWidth="1"/>
    <col min="4" max="4" width="8.7109375" customWidth="1"/>
    <col min="6" max="6" width="14.85546875" customWidth="1"/>
    <col min="7" max="7" width="15.7109375" customWidth="1"/>
  </cols>
  <sheetData>
    <row r="1" spans="1:7" x14ac:dyDescent="0.25">
      <c r="A1" s="3" t="s">
        <v>0</v>
      </c>
      <c r="B1" s="2"/>
      <c r="C1" s="4" t="s">
        <v>63</v>
      </c>
      <c r="D1" s="1"/>
      <c r="E1" s="1"/>
      <c r="F1" s="1"/>
      <c r="G1" s="1"/>
    </row>
    <row r="2" spans="1:7" ht="15.75" thickBot="1" x14ac:dyDescent="0.3">
      <c r="A2" s="3" t="s">
        <v>1</v>
      </c>
      <c r="B2" s="2"/>
      <c r="C2" s="4" t="s">
        <v>35</v>
      </c>
      <c r="D2" s="1"/>
      <c r="E2" s="1"/>
      <c r="F2" s="1"/>
      <c r="G2" s="1"/>
    </row>
    <row r="3" spans="1:7" x14ac:dyDescent="0.25">
      <c r="A3" s="5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82" t="s">
        <v>7</v>
      </c>
      <c r="G3" s="82"/>
    </row>
    <row r="4" spans="1:7" x14ac:dyDescent="0.25">
      <c r="A4" s="8" t="s">
        <v>8</v>
      </c>
      <c r="B4" s="9" t="s">
        <v>9</v>
      </c>
      <c r="C4" s="9"/>
      <c r="D4" s="10" t="s">
        <v>10</v>
      </c>
      <c r="E4" s="10" t="s">
        <v>11</v>
      </c>
      <c r="F4" s="10" t="s">
        <v>12</v>
      </c>
      <c r="G4" s="11" t="s">
        <v>13</v>
      </c>
    </row>
    <row r="5" spans="1:7" ht="15.75" thickBot="1" x14ac:dyDescent="0.3">
      <c r="A5" s="12">
        <v>1</v>
      </c>
      <c r="B5" s="13" t="s">
        <v>14</v>
      </c>
      <c r="C5" s="13" t="s">
        <v>15</v>
      </c>
      <c r="D5" s="14">
        <v>4</v>
      </c>
      <c r="E5" s="14">
        <v>5</v>
      </c>
      <c r="F5" s="14">
        <v>6</v>
      </c>
      <c r="G5" s="15">
        <v>7</v>
      </c>
    </row>
    <row r="6" spans="1:7" x14ac:dyDescent="0.25">
      <c r="A6" s="44"/>
      <c r="B6" s="16"/>
      <c r="C6" s="17" t="s">
        <v>16</v>
      </c>
      <c r="D6" s="18"/>
      <c r="E6" s="19"/>
      <c r="F6" s="19"/>
      <c r="G6" s="20"/>
    </row>
    <row r="7" spans="1:7" ht="45" x14ac:dyDescent="0.25">
      <c r="A7" s="45">
        <v>1</v>
      </c>
      <c r="B7" s="21" t="s">
        <v>20</v>
      </c>
      <c r="C7" s="22" t="s">
        <v>22</v>
      </c>
      <c r="D7" s="50" t="s">
        <v>21</v>
      </c>
      <c r="E7" s="51">
        <v>1</v>
      </c>
      <c r="F7" s="51"/>
      <c r="G7" s="61">
        <f>E7*F7</f>
        <v>0</v>
      </c>
    </row>
    <row r="8" spans="1:7" ht="60" x14ac:dyDescent="0.25">
      <c r="A8" s="45">
        <f>A7+1</f>
        <v>2</v>
      </c>
      <c r="B8" s="21" t="s">
        <v>23</v>
      </c>
      <c r="C8" s="22" t="s">
        <v>56</v>
      </c>
      <c r="D8" s="50" t="s">
        <v>21</v>
      </c>
      <c r="E8" s="51">
        <v>1</v>
      </c>
      <c r="F8" s="51"/>
      <c r="G8" s="61">
        <f>E8*F8</f>
        <v>0</v>
      </c>
    </row>
    <row r="9" spans="1:7" x14ac:dyDescent="0.25">
      <c r="A9" s="45"/>
      <c r="B9" s="21"/>
      <c r="C9" s="23" t="s">
        <v>16</v>
      </c>
      <c r="D9" s="50"/>
      <c r="E9" s="51"/>
      <c r="F9" s="51"/>
      <c r="G9" s="62">
        <f>SUM(G7:G8)</f>
        <v>0</v>
      </c>
    </row>
    <row r="10" spans="1:7" x14ac:dyDescent="0.25">
      <c r="A10" s="45"/>
      <c r="B10" s="21"/>
      <c r="C10" s="24"/>
      <c r="D10" s="50"/>
      <c r="E10" s="51"/>
      <c r="F10" s="51"/>
      <c r="G10" s="61"/>
    </row>
    <row r="11" spans="1:7" x14ac:dyDescent="0.25">
      <c r="A11" s="45"/>
      <c r="B11" s="21"/>
      <c r="C11" s="23" t="s">
        <v>17</v>
      </c>
      <c r="D11" s="50"/>
      <c r="E11" s="51"/>
      <c r="F11" s="51"/>
      <c r="G11" s="61"/>
    </row>
    <row r="12" spans="1:7" ht="90" x14ac:dyDescent="0.25">
      <c r="A12" s="45">
        <f>A8+1</f>
        <v>3</v>
      </c>
      <c r="B12" s="21" t="s">
        <v>18</v>
      </c>
      <c r="C12" s="22" t="s">
        <v>64</v>
      </c>
      <c r="D12" s="52" t="s">
        <v>19</v>
      </c>
      <c r="E12" s="53">
        <f>8.9*0.1</f>
        <v>0.89000000000000012</v>
      </c>
      <c r="F12" s="53"/>
      <c r="G12" s="63">
        <f t="shared" ref="G12:G34" si="0">E12*F12</f>
        <v>0</v>
      </c>
    </row>
    <row r="13" spans="1:7" ht="89.25" customHeight="1" x14ac:dyDescent="0.25">
      <c r="A13" s="45">
        <f>A12+1</f>
        <v>4</v>
      </c>
      <c r="B13" s="21" t="s">
        <v>65</v>
      </c>
      <c r="C13" s="22" t="s">
        <v>66</v>
      </c>
      <c r="D13" s="52" t="s">
        <v>19</v>
      </c>
      <c r="E13" s="53">
        <f>397*0.35</f>
        <v>138.94999999999999</v>
      </c>
      <c r="F13" s="53"/>
      <c r="G13" s="63">
        <f t="shared" si="0"/>
        <v>0</v>
      </c>
    </row>
    <row r="14" spans="1:7" ht="75" x14ac:dyDescent="0.25">
      <c r="A14" s="45">
        <f>A13+1</f>
        <v>5</v>
      </c>
      <c r="B14" s="21" t="s">
        <v>67</v>
      </c>
      <c r="C14" s="22" t="s">
        <v>68</v>
      </c>
      <c r="D14" s="52" t="s">
        <v>19</v>
      </c>
      <c r="E14" s="53">
        <f>62*0.7</f>
        <v>43.4</v>
      </c>
      <c r="F14" s="53"/>
      <c r="G14" s="63">
        <f t="shared" si="0"/>
        <v>0</v>
      </c>
    </row>
    <row r="15" spans="1:7" ht="60" x14ac:dyDescent="0.25">
      <c r="A15" s="45">
        <f>A14+1</f>
        <v>6</v>
      </c>
      <c r="B15" s="21" t="s">
        <v>24</v>
      </c>
      <c r="C15" s="25" t="s">
        <v>69</v>
      </c>
      <c r="D15" s="52" t="s">
        <v>19</v>
      </c>
      <c r="E15" s="51">
        <f>123*0.2</f>
        <v>24.6</v>
      </c>
      <c r="F15" s="51"/>
      <c r="G15" s="61">
        <f t="shared" si="0"/>
        <v>0</v>
      </c>
    </row>
    <row r="16" spans="1:7" ht="75" x14ac:dyDescent="0.25">
      <c r="A16" s="45">
        <f t="shared" ref="A16:A19" si="1">A15+1</f>
        <v>7</v>
      </c>
      <c r="B16" s="21" t="s">
        <v>25</v>
      </c>
      <c r="C16" s="22" t="s">
        <v>72</v>
      </c>
      <c r="D16" s="52" t="s">
        <v>26</v>
      </c>
      <c r="E16" s="51">
        <v>406.6</v>
      </c>
      <c r="F16" s="51"/>
      <c r="G16" s="61">
        <f>E16*F16</f>
        <v>0</v>
      </c>
    </row>
    <row r="17" spans="1:7" ht="60" x14ac:dyDescent="0.25">
      <c r="A17" s="45">
        <f t="shared" si="1"/>
        <v>8</v>
      </c>
      <c r="B17" s="21" t="s">
        <v>59</v>
      </c>
      <c r="C17" s="25" t="s">
        <v>70</v>
      </c>
      <c r="D17" s="52" t="s">
        <v>19</v>
      </c>
      <c r="E17" s="51">
        <f>123*0.1</f>
        <v>12.3</v>
      </c>
      <c r="F17" s="51"/>
      <c r="G17" s="61">
        <f>E17*F17</f>
        <v>0</v>
      </c>
    </row>
    <row r="18" spans="1:7" ht="60" x14ac:dyDescent="0.25">
      <c r="A18" s="45">
        <f t="shared" si="1"/>
        <v>9</v>
      </c>
      <c r="B18" s="21" t="s">
        <v>60</v>
      </c>
      <c r="C18" s="22" t="s">
        <v>71</v>
      </c>
      <c r="D18" s="52" t="s">
        <v>19</v>
      </c>
      <c r="E18" s="51">
        <v>12.3</v>
      </c>
      <c r="F18" s="51"/>
      <c r="G18" s="61">
        <f t="shared" ref="G18:G19" si="2">E18*F18</f>
        <v>0</v>
      </c>
    </row>
    <row r="19" spans="1:7" ht="45" x14ac:dyDescent="0.25">
      <c r="A19" s="45">
        <f t="shared" si="1"/>
        <v>10</v>
      </c>
      <c r="B19" s="21" t="s">
        <v>61</v>
      </c>
      <c r="C19" s="22" t="s">
        <v>73</v>
      </c>
      <c r="D19" s="52" t="s">
        <v>26</v>
      </c>
      <c r="E19" s="51">
        <v>123</v>
      </c>
      <c r="F19" s="51"/>
      <c r="G19" s="61">
        <f t="shared" si="2"/>
        <v>0</v>
      </c>
    </row>
    <row r="20" spans="1:7" x14ac:dyDescent="0.25">
      <c r="A20" s="45"/>
      <c r="B20" s="21"/>
      <c r="C20" s="23" t="s">
        <v>17</v>
      </c>
      <c r="D20" s="52"/>
      <c r="E20" s="51"/>
      <c r="F20" s="51"/>
      <c r="G20" s="64">
        <f>SUM(G12:G19)</f>
        <v>0</v>
      </c>
    </row>
    <row r="21" spans="1:7" x14ac:dyDescent="0.25">
      <c r="A21" s="45"/>
      <c r="B21" s="21"/>
      <c r="C21" s="22"/>
      <c r="D21" s="52"/>
      <c r="E21" s="51"/>
      <c r="F21" s="51"/>
      <c r="G21" s="61"/>
    </row>
    <row r="22" spans="1:7" x14ac:dyDescent="0.25">
      <c r="A22" s="40"/>
      <c r="B22" s="41"/>
      <c r="C22" s="27" t="s">
        <v>27</v>
      </c>
      <c r="D22" s="52"/>
      <c r="E22" s="41"/>
      <c r="F22" s="41"/>
      <c r="G22" s="65"/>
    </row>
    <row r="23" spans="1:7" ht="90" x14ac:dyDescent="0.25">
      <c r="A23" s="40">
        <f>A19+1</f>
        <v>11</v>
      </c>
      <c r="B23" s="41">
        <v>56330</v>
      </c>
      <c r="C23" s="28" t="s">
        <v>94</v>
      </c>
      <c r="D23" s="52" t="s">
        <v>28</v>
      </c>
      <c r="E23" s="41">
        <f>(397.7*0.2)+(8.9*0.3)</f>
        <v>82.210000000000008</v>
      </c>
      <c r="F23" s="41"/>
      <c r="G23" s="61">
        <f t="shared" si="0"/>
        <v>0</v>
      </c>
    </row>
    <row r="24" spans="1:7" ht="75" x14ac:dyDescent="0.25">
      <c r="A24" s="45">
        <f t="shared" ref="A24:A29" si="3">A23+1</f>
        <v>12</v>
      </c>
      <c r="B24" s="41">
        <v>58221</v>
      </c>
      <c r="C24" s="75" t="s">
        <v>74</v>
      </c>
      <c r="D24" s="41" t="s">
        <v>29</v>
      </c>
      <c r="E24" s="41">
        <v>262</v>
      </c>
      <c r="F24" s="41"/>
      <c r="G24" s="61">
        <f t="shared" si="0"/>
        <v>0</v>
      </c>
    </row>
    <row r="25" spans="1:7" ht="90" x14ac:dyDescent="0.25">
      <c r="A25" s="45">
        <f t="shared" si="3"/>
        <v>13</v>
      </c>
      <c r="B25" s="36" t="s">
        <v>32</v>
      </c>
      <c r="C25" s="28" t="s">
        <v>81</v>
      </c>
      <c r="D25" s="41" t="s">
        <v>29</v>
      </c>
      <c r="E25" s="41">
        <v>137</v>
      </c>
      <c r="F25" s="41"/>
      <c r="G25" s="61">
        <f t="shared" ref="G25:G28" si="4">E25*F25</f>
        <v>0</v>
      </c>
    </row>
    <row r="26" spans="1:7" ht="45" x14ac:dyDescent="0.25">
      <c r="A26" s="45">
        <f t="shared" si="3"/>
        <v>14</v>
      </c>
      <c r="B26" s="36" t="s">
        <v>82</v>
      </c>
      <c r="C26" s="28" t="s">
        <v>83</v>
      </c>
      <c r="D26" s="41" t="s">
        <v>29</v>
      </c>
      <c r="E26" s="41">
        <v>8.9</v>
      </c>
      <c r="F26" s="41"/>
      <c r="G26" s="61">
        <f t="shared" ref="G26" si="5">E26*F26</f>
        <v>0</v>
      </c>
    </row>
    <row r="27" spans="1:7" ht="51.75" customHeight="1" x14ac:dyDescent="0.25">
      <c r="A27" s="45">
        <f t="shared" si="3"/>
        <v>15</v>
      </c>
      <c r="B27" s="36" t="s">
        <v>79</v>
      </c>
      <c r="C27" s="79" t="s">
        <v>80</v>
      </c>
      <c r="D27" s="41" t="s">
        <v>29</v>
      </c>
      <c r="E27" s="41">
        <v>8.9</v>
      </c>
      <c r="F27" s="41"/>
      <c r="G27" s="61">
        <f t="shared" si="4"/>
        <v>0</v>
      </c>
    </row>
    <row r="28" spans="1:7" ht="45" x14ac:dyDescent="0.25">
      <c r="A28" s="45">
        <f t="shared" si="3"/>
        <v>16</v>
      </c>
      <c r="B28" s="36" t="s">
        <v>75</v>
      </c>
      <c r="C28" s="28" t="s">
        <v>77</v>
      </c>
      <c r="D28" s="41" t="s">
        <v>28</v>
      </c>
      <c r="E28" s="41">
        <f>8.9*0.04</f>
        <v>0.35600000000000004</v>
      </c>
      <c r="F28" s="41"/>
      <c r="G28" s="61">
        <f t="shared" si="4"/>
        <v>0</v>
      </c>
    </row>
    <row r="29" spans="1:7" ht="60" x14ac:dyDescent="0.25">
      <c r="A29" s="45">
        <f t="shared" si="3"/>
        <v>17</v>
      </c>
      <c r="B29" s="36" t="s">
        <v>76</v>
      </c>
      <c r="C29" s="28" t="s">
        <v>78</v>
      </c>
      <c r="D29" s="41" t="s">
        <v>28</v>
      </c>
      <c r="E29" s="41">
        <f>8.9*0.07</f>
        <v>0.62300000000000011</v>
      </c>
      <c r="F29" s="41"/>
      <c r="G29" s="61">
        <f t="shared" si="0"/>
        <v>0</v>
      </c>
    </row>
    <row r="30" spans="1:7" x14ac:dyDescent="0.25">
      <c r="A30" s="40"/>
      <c r="B30" s="36"/>
      <c r="C30" s="27" t="s">
        <v>27</v>
      </c>
      <c r="D30" s="42"/>
      <c r="E30" s="42"/>
      <c r="F30" s="42"/>
      <c r="G30" s="64">
        <f>SUM(G23:G29)</f>
        <v>0</v>
      </c>
    </row>
    <row r="31" spans="1:7" x14ac:dyDescent="0.25">
      <c r="A31" s="40"/>
      <c r="B31" s="36"/>
      <c r="C31" s="30"/>
      <c r="D31" s="42"/>
      <c r="E31" s="42"/>
      <c r="F31" s="42"/>
      <c r="G31" s="64"/>
    </row>
    <row r="32" spans="1:7" x14ac:dyDescent="0.25">
      <c r="A32" s="40"/>
      <c r="B32" s="36"/>
      <c r="C32" s="30" t="s">
        <v>38</v>
      </c>
      <c r="D32" s="41"/>
      <c r="E32" s="41"/>
      <c r="F32" s="41"/>
      <c r="G32" s="61"/>
    </row>
    <row r="33" spans="1:8" ht="60" x14ac:dyDescent="0.25">
      <c r="A33" s="40">
        <f>A29+1</f>
        <v>18</v>
      </c>
      <c r="B33" s="36" t="s">
        <v>33</v>
      </c>
      <c r="C33" s="28" t="s">
        <v>84</v>
      </c>
      <c r="D33" s="41" t="s">
        <v>30</v>
      </c>
      <c r="E33" s="41">
        <f>128.3+135.52+7.61+5.41</f>
        <v>276.84000000000009</v>
      </c>
      <c r="F33" s="41"/>
      <c r="G33" s="61">
        <f t="shared" ref="G33" si="6">E33*F33</f>
        <v>0</v>
      </c>
    </row>
    <row r="34" spans="1:8" ht="60" x14ac:dyDescent="0.25">
      <c r="A34" s="40">
        <f>A33+1</f>
        <v>19</v>
      </c>
      <c r="B34" s="36" t="s">
        <v>31</v>
      </c>
      <c r="C34" s="28" t="s">
        <v>85</v>
      </c>
      <c r="D34" s="41" t="s">
        <v>30</v>
      </c>
      <c r="E34" s="41">
        <f>38.95+50.52+39.37+134.88</f>
        <v>263.72000000000003</v>
      </c>
      <c r="F34" s="41"/>
      <c r="G34" s="61">
        <f t="shared" si="0"/>
        <v>0</v>
      </c>
    </row>
    <row r="35" spans="1:8" ht="60" x14ac:dyDescent="0.25">
      <c r="A35" s="40">
        <f>A34+1</f>
        <v>20</v>
      </c>
      <c r="B35" s="36" t="s">
        <v>95</v>
      </c>
      <c r="C35" s="28" t="s">
        <v>96</v>
      </c>
      <c r="D35" s="41" t="s">
        <v>30</v>
      </c>
      <c r="E35" s="41">
        <v>9.1999999999999993</v>
      </c>
      <c r="F35" s="41"/>
      <c r="G35" s="61">
        <f t="shared" ref="G35" si="7">E35*F35</f>
        <v>0</v>
      </c>
    </row>
    <row r="36" spans="1:8" ht="15.75" thickBot="1" x14ac:dyDescent="0.3">
      <c r="A36" s="46"/>
      <c r="B36" s="47"/>
      <c r="C36" s="32" t="s">
        <v>38</v>
      </c>
      <c r="D36" s="54"/>
      <c r="E36" s="54"/>
      <c r="F36" s="54"/>
      <c r="G36" s="66">
        <f>SUM(G33:G35)</f>
        <v>0</v>
      </c>
    </row>
    <row r="37" spans="1:8" ht="15.75" thickBot="1" x14ac:dyDescent="0.3">
      <c r="A37" s="48"/>
      <c r="B37" s="49"/>
      <c r="C37" s="35" t="s">
        <v>47</v>
      </c>
      <c r="D37" s="49"/>
      <c r="E37" s="49"/>
      <c r="F37" s="49"/>
      <c r="G37" s="67">
        <f>G36+G30+G20+G9</f>
        <v>0</v>
      </c>
    </row>
    <row r="38" spans="1:8" ht="15.75" thickBot="1" x14ac:dyDescent="0.3">
      <c r="A38" s="33"/>
      <c r="B38" s="34"/>
      <c r="C38" s="35" t="s">
        <v>48</v>
      </c>
      <c r="D38" s="34"/>
      <c r="E38" s="34"/>
      <c r="F38" s="34"/>
      <c r="G38" s="67">
        <f>G37*1.21</f>
        <v>0</v>
      </c>
    </row>
    <row r="39" spans="1:8" x14ac:dyDescent="0.25">
      <c r="H39" s="29"/>
    </row>
    <row r="40" spans="1:8" x14ac:dyDescent="0.25">
      <c r="H40" s="29"/>
    </row>
    <row r="41" spans="1:8" x14ac:dyDescent="0.25">
      <c r="H41" s="29"/>
    </row>
    <row r="42" spans="1:8" x14ac:dyDescent="0.25">
      <c r="H42" s="29"/>
    </row>
    <row r="43" spans="1:8" x14ac:dyDescent="0.25">
      <c r="H43" s="29"/>
    </row>
    <row r="44" spans="1:8" x14ac:dyDescent="0.25">
      <c r="H44" s="29"/>
    </row>
  </sheetData>
  <mergeCells count="1">
    <mergeCell ref="F3:G3"/>
  </mergeCells>
  <pageMargins left="0.7" right="0.7" top="0.78740157499999996" bottom="0.78740157499999996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F7" sqref="F7:F20"/>
    </sheetView>
  </sheetViews>
  <sheetFormatPr defaultRowHeight="15" x14ac:dyDescent="0.25"/>
  <cols>
    <col min="3" max="3" width="57.140625" customWidth="1"/>
    <col min="4" max="4" width="8.7109375" customWidth="1"/>
    <col min="6" max="6" width="14.85546875" customWidth="1"/>
    <col min="7" max="7" width="13.7109375" customWidth="1"/>
  </cols>
  <sheetData>
    <row r="1" spans="1:7" x14ac:dyDescent="0.25">
      <c r="A1" s="3" t="s">
        <v>0</v>
      </c>
      <c r="B1" s="2"/>
      <c r="C1" s="4" t="s">
        <v>63</v>
      </c>
      <c r="D1" s="1"/>
      <c r="E1" s="1"/>
      <c r="F1" s="1"/>
      <c r="G1" s="1"/>
    </row>
    <row r="2" spans="1:7" ht="15.75" thickBot="1" x14ac:dyDescent="0.3">
      <c r="A2" s="3" t="s">
        <v>1</v>
      </c>
      <c r="B2" s="2"/>
      <c r="C2" s="31" t="s">
        <v>39</v>
      </c>
      <c r="D2" s="1"/>
      <c r="E2" s="1"/>
      <c r="F2" s="1"/>
      <c r="G2" s="1"/>
    </row>
    <row r="3" spans="1:7" x14ac:dyDescent="0.25">
      <c r="A3" s="5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82" t="s">
        <v>7</v>
      </c>
      <c r="G3" s="82"/>
    </row>
    <row r="4" spans="1:7" x14ac:dyDescent="0.25">
      <c r="A4" s="8" t="s">
        <v>8</v>
      </c>
      <c r="B4" s="9" t="s">
        <v>9</v>
      </c>
      <c r="C4" s="9"/>
      <c r="D4" s="10" t="s">
        <v>10</v>
      </c>
      <c r="E4" s="10" t="s">
        <v>11</v>
      </c>
      <c r="F4" s="10" t="s">
        <v>12</v>
      </c>
      <c r="G4" s="11" t="s">
        <v>13</v>
      </c>
    </row>
    <row r="5" spans="1:7" ht="15.75" thickBot="1" x14ac:dyDescent="0.3">
      <c r="A5" s="12">
        <v>1</v>
      </c>
      <c r="B5" s="13" t="s">
        <v>14</v>
      </c>
      <c r="C5" s="13" t="s">
        <v>15</v>
      </c>
      <c r="D5" s="14">
        <v>4</v>
      </c>
      <c r="E5" s="14">
        <v>5</v>
      </c>
      <c r="F5" s="14">
        <v>6</v>
      </c>
      <c r="G5" s="71">
        <v>7</v>
      </c>
    </row>
    <row r="6" spans="1:7" x14ac:dyDescent="0.25">
      <c r="A6" s="44"/>
      <c r="B6" s="57"/>
      <c r="C6" s="55" t="s">
        <v>17</v>
      </c>
      <c r="D6" s="39"/>
      <c r="E6" s="39"/>
      <c r="F6" s="39"/>
      <c r="G6" s="72"/>
    </row>
    <row r="7" spans="1:7" ht="60" x14ac:dyDescent="0.25">
      <c r="A7" s="45"/>
      <c r="B7" s="80">
        <v>17481</v>
      </c>
      <c r="C7" s="37" t="s">
        <v>89</v>
      </c>
      <c r="D7" s="41" t="s">
        <v>28</v>
      </c>
      <c r="E7" s="41">
        <f>62*0.7</f>
        <v>43.4</v>
      </c>
      <c r="F7" s="41"/>
      <c r="G7" s="65">
        <f t="shared" ref="G7" si="0">E7*F7</f>
        <v>0</v>
      </c>
    </row>
    <row r="8" spans="1:7" ht="60" x14ac:dyDescent="0.25">
      <c r="A8" s="40">
        <v>1</v>
      </c>
      <c r="B8" s="41">
        <v>13293</v>
      </c>
      <c r="C8" s="37" t="s">
        <v>86</v>
      </c>
      <c r="D8" s="41" t="s">
        <v>28</v>
      </c>
      <c r="E8" s="41">
        <f>(36+1.3)*1*0.5</f>
        <v>18.649999999999999</v>
      </c>
      <c r="F8" s="41"/>
      <c r="G8" s="65">
        <f t="shared" ref="G8" si="1">E8*F8</f>
        <v>0</v>
      </c>
    </row>
    <row r="9" spans="1:7" ht="30" x14ac:dyDescent="0.25">
      <c r="A9" s="40"/>
      <c r="B9" s="41">
        <v>21197</v>
      </c>
      <c r="C9" s="37" t="s">
        <v>90</v>
      </c>
      <c r="D9" s="41" t="s">
        <v>29</v>
      </c>
      <c r="E9" s="41">
        <f>120*(0.5+0.07+0.3+0.7)</f>
        <v>188.4</v>
      </c>
      <c r="F9" s="41"/>
      <c r="G9" s="65">
        <f t="shared" ref="G9" si="2">E9*F9</f>
        <v>0</v>
      </c>
    </row>
    <row r="10" spans="1:7" x14ac:dyDescent="0.25">
      <c r="A10" s="40"/>
      <c r="B10" s="41"/>
      <c r="C10" s="56" t="s">
        <v>17</v>
      </c>
      <c r="D10" s="41"/>
      <c r="E10" s="41"/>
      <c r="F10" s="41"/>
      <c r="G10" s="68">
        <f>SUM(G7:G9)</f>
        <v>0</v>
      </c>
    </row>
    <row r="11" spans="1:7" x14ac:dyDescent="0.25">
      <c r="A11" s="40"/>
      <c r="B11" s="41"/>
      <c r="C11" s="56"/>
      <c r="D11" s="41"/>
      <c r="E11" s="41"/>
      <c r="F11" s="41"/>
      <c r="G11" s="65"/>
    </row>
    <row r="12" spans="1:7" x14ac:dyDescent="0.25">
      <c r="A12" s="40"/>
      <c r="B12" s="41"/>
      <c r="C12" s="38" t="s">
        <v>36</v>
      </c>
      <c r="D12" s="41"/>
      <c r="E12" s="41"/>
      <c r="F12" s="41"/>
      <c r="G12" s="65"/>
    </row>
    <row r="13" spans="1:7" ht="52.5" customHeight="1" x14ac:dyDescent="0.25">
      <c r="A13" s="40" t="s">
        <v>51</v>
      </c>
      <c r="B13" s="41" t="s">
        <v>37</v>
      </c>
      <c r="C13" s="79" t="s">
        <v>62</v>
      </c>
      <c r="D13" s="41" t="s">
        <v>34</v>
      </c>
      <c r="E13" s="41">
        <v>2</v>
      </c>
      <c r="F13" s="41"/>
      <c r="G13" s="65">
        <f t="shared" ref="G13:G15" si="3">E13*F13</f>
        <v>0</v>
      </c>
    </row>
    <row r="14" spans="1:7" ht="52.5" customHeight="1" x14ac:dyDescent="0.25">
      <c r="A14" s="40"/>
      <c r="B14" s="41">
        <v>875272</v>
      </c>
      <c r="C14" s="79" t="s">
        <v>91</v>
      </c>
      <c r="D14" s="41" t="s">
        <v>30</v>
      </c>
      <c r="E14" s="41">
        <v>123</v>
      </c>
      <c r="F14" s="41"/>
      <c r="G14" s="65">
        <f t="shared" ref="G14" si="4">E14*F14</f>
        <v>0</v>
      </c>
    </row>
    <row r="15" spans="1:7" ht="75" x14ac:dyDescent="0.25">
      <c r="A15" s="40">
        <v>5</v>
      </c>
      <c r="B15" s="41">
        <v>87444</v>
      </c>
      <c r="C15" s="28" t="s">
        <v>88</v>
      </c>
      <c r="D15" s="41" t="s">
        <v>30</v>
      </c>
      <c r="E15" s="41">
        <v>8.5</v>
      </c>
      <c r="F15" s="41"/>
      <c r="G15" s="65">
        <f t="shared" si="3"/>
        <v>0</v>
      </c>
    </row>
    <row r="16" spans="1:7" x14ac:dyDescent="0.25">
      <c r="A16" s="40"/>
      <c r="B16" s="41"/>
      <c r="C16" s="38" t="s">
        <v>36</v>
      </c>
      <c r="D16" s="26"/>
      <c r="E16" s="26"/>
      <c r="F16" s="26"/>
      <c r="G16" s="74">
        <f>SUM(G13:G15)</f>
        <v>0</v>
      </c>
    </row>
    <row r="17" spans="1:7" x14ac:dyDescent="0.25">
      <c r="A17" s="40"/>
      <c r="B17" s="41"/>
      <c r="C17" s="38"/>
      <c r="D17" s="26"/>
      <c r="E17" s="26"/>
      <c r="F17" s="26"/>
      <c r="G17" s="74"/>
    </row>
    <row r="18" spans="1:7" x14ac:dyDescent="0.25">
      <c r="A18" s="40"/>
      <c r="B18" s="36"/>
      <c r="C18" s="30" t="s">
        <v>38</v>
      </c>
      <c r="D18" s="42"/>
      <c r="E18" s="42"/>
      <c r="F18" s="42"/>
      <c r="G18" s="68"/>
    </row>
    <row r="19" spans="1:7" ht="37.5" customHeight="1" x14ac:dyDescent="0.25">
      <c r="A19" s="40">
        <v>7</v>
      </c>
      <c r="B19" s="36" t="s">
        <v>57</v>
      </c>
      <c r="C19" s="78" t="s">
        <v>87</v>
      </c>
      <c r="D19" s="41" t="s">
        <v>58</v>
      </c>
      <c r="E19" s="43">
        <v>3</v>
      </c>
      <c r="F19" s="43"/>
      <c r="G19" s="65">
        <f t="shared" ref="G19" si="5">E19*F19</f>
        <v>0</v>
      </c>
    </row>
    <row r="20" spans="1:7" ht="15.75" thickBot="1" x14ac:dyDescent="0.3">
      <c r="A20" s="46"/>
      <c r="B20" s="47"/>
      <c r="C20" s="77" t="s">
        <v>38</v>
      </c>
      <c r="D20" s="70"/>
      <c r="E20" s="70"/>
      <c r="F20" s="70"/>
      <c r="G20" s="66">
        <f>G19</f>
        <v>0</v>
      </c>
    </row>
    <row r="21" spans="1:7" ht="15.75" thickBot="1" x14ac:dyDescent="0.3">
      <c r="A21" s="40"/>
      <c r="B21" s="41"/>
      <c r="C21" s="28"/>
      <c r="D21" s="41"/>
      <c r="E21" s="41"/>
      <c r="F21" s="41"/>
      <c r="G21" s="65"/>
    </row>
    <row r="22" spans="1:7" ht="15.75" thickBot="1" x14ac:dyDescent="0.3">
      <c r="A22" s="33"/>
      <c r="B22" s="34"/>
      <c r="C22" s="35" t="s">
        <v>47</v>
      </c>
      <c r="D22" s="34"/>
      <c r="E22" s="34"/>
      <c r="F22" s="34"/>
      <c r="G22" s="73">
        <f>G10+G16+G20</f>
        <v>0</v>
      </c>
    </row>
    <row r="23" spans="1:7" ht="15.75" thickBot="1" x14ac:dyDescent="0.3">
      <c r="A23" s="33"/>
      <c r="B23" s="34"/>
      <c r="C23" s="35" t="s">
        <v>48</v>
      </c>
      <c r="D23" s="34"/>
      <c r="E23" s="34"/>
      <c r="F23" s="34"/>
      <c r="G23" s="67">
        <f>G22*1.21</f>
        <v>0</v>
      </c>
    </row>
  </sheetData>
  <mergeCells count="1">
    <mergeCell ref="F3:G3"/>
  </mergeCells>
  <pageMargins left="0.7" right="0.7" top="0.78740157499999996" bottom="0.78740157499999996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krycí list</vt:lpstr>
      <vt:lpstr>SO100-KOMUNIKACE</vt:lpstr>
      <vt:lpstr>SO300-ODVODNĚNÍ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carcass</dc:creator>
  <cp:lastModifiedBy>carcass</cp:lastModifiedBy>
  <cp:lastPrinted>2016-04-01T09:31:16Z</cp:lastPrinted>
  <dcterms:created xsi:type="dcterms:W3CDTF">2015-04-17T12:06:55Z</dcterms:created>
  <dcterms:modified xsi:type="dcterms:W3CDTF">2017-03-17T09:57:08Z</dcterms:modified>
</cp:coreProperties>
</file>