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18195" windowHeight="11895" tabRatio="622"/>
  </bookViews>
  <sheets>
    <sheet name="krycí list" sheetId="4" r:id="rId1"/>
    <sheet name="SO001-DEMOLICE" sheetId="5" r:id="rId2"/>
    <sheet name="SO100-KOMUNIKACE" sheetId="1" r:id="rId3"/>
    <sheet name="SO300-ODVODNĚNÍ" sheetId="3" r:id="rId4"/>
  </sheets>
  <calcPr calcId="144525"/>
</workbook>
</file>

<file path=xl/calcChain.xml><?xml version="1.0" encoding="utf-8"?>
<calcChain xmlns="http://schemas.openxmlformats.org/spreadsheetml/2006/main">
  <c r="A9" i="5" l="1"/>
  <c r="A8" i="5"/>
  <c r="G8" i="5"/>
  <c r="A13" i="1" l="1"/>
  <c r="E19" i="5"/>
  <c r="E27" i="1"/>
  <c r="E24" i="1"/>
  <c r="E7" i="1"/>
  <c r="E20" i="1"/>
  <c r="E18" i="1"/>
  <c r="E13" i="1"/>
  <c r="E12" i="1"/>
  <c r="E8" i="1"/>
  <c r="E15" i="5"/>
  <c r="E14" i="5"/>
  <c r="E13" i="5"/>
  <c r="A12" i="3" l="1"/>
  <c r="A11" i="3"/>
  <c r="G32" i="1" l="1"/>
  <c r="G25" i="1" l="1"/>
  <c r="G19" i="1"/>
  <c r="G18" i="1"/>
  <c r="G14" i="1"/>
  <c r="A8" i="1" l="1"/>
  <c r="A12" i="1" s="1"/>
  <c r="G19" i="5" l="1"/>
  <c r="G14" i="5"/>
  <c r="G9" i="5" l="1"/>
  <c r="A14" i="1" l="1"/>
  <c r="A15" i="1" s="1"/>
  <c r="A16" i="1" s="1"/>
  <c r="G26" i="1"/>
  <c r="G24" i="1"/>
  <c r="G31" i="1"/>
  <c r="G30" i="1"/>
  <c r="G29" i="1"/>
  <c r="G16" i="1"/>
  <c r="G17" i="1"/>
  <c r="A17" i="1" l="1"/>
  <c r="A18" i="1" s="1"/>
  <c r="A19" i="1" s="1"/>
  <c r="A20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G20" i="5"/>
  <c r="G21" i="5" s="1"/>
  <c r="G15" i="5" l="1"/>
  <c r="G13" i="5"/>
  <c r="G16" i="5" s="1"/>
  <c r="A13" i="5"/>
  <c r="A14" i="5" s="1"/>
  <c r="A15" i="5" s="1"/>
  <c r="A16" i="5" s="1"/>
  <c r="A19" i="5" s="1"/>
  <c r="A20" i="5" s="1"/>
  <c r="G7" i="5"/>
  <c r="G10" i="5" s="1"/>
  <c r="G22" i="5" l="1"/>
  <c r="G23" i="5" s="1"/>
  <c r="G33" i="1"/>
  <c r="C9" i="4" l="1"/>
  <c r="D9" i="4" s="1"/>
  <c r="G28" i="1"/>
  <c r="G27" i="1"/>
  <c r="G20" i="1"/>
  <c r="G15" i="1"/>
  <c r="G13" i="1"/>
  <c r="G12" i="1"/>
  <c r="G8" i="1"/>
  <c r="G7" i="1"/>
  <c r="G12" i="3"/>
  <c r="G11" i="3"/>
  <c r="G13" i="3" s="1"/>
  <c r="G7" i="3"/>
  <c r="G8" i="3" s="1"/>
  <c r="G14" i="3" l="1"/>
  <c r="C11" i="4" s="1"/>
  <c r="G21" i="1"/>
  <c r="G9" i="1"/>
  <c r="G34" i="1"/>
  <c r="G35" i="1" l="1"/>
  <c r="G36" i="1" s="1"/>
  <c r="D11" i="4"/>
  <c r="G15" i="3" l="1"/>
  <c r="C10" i="4"/>
  <c r="D10" i="4" l="1"/>
  <c r="D6" i="4" s="1"/>
  <c r="D5" i="4"/>
</calcChain>
</file>

<file path=xl/sharedStrings.xml><?xml version="1.0" encoding="utf-8"?>
<sst xmlns="http://schemas.openxmlformats.org/spreadsheetml/2006/main" count="187" uniqueCount="112">
  <si>
    <t>Stavba :</t>
  </si>
  <si>
    <t>číslo a název SO:</t>
  </si>
  <si>
    <t>Poř.</t>
  </si>
  <si>
    <t>Kód</t>
  </si>
  <si>
    <t>Název položky</t>
  </si>
  <si>
    <t>Měrná</t>
  </si>
  <si>
    <t>Počet</t>
  </si>
  <si>
    <t>CENA</t>
  </si>
  <si>
    <t>č.pol.</t>
  </si>
  <si>
    <t>položky</t>
  </si>
  <si>
    <t>jednotka</t>
  </si>
  <si>
    <t>jednotek</t>
  </si>
  <si>
    <t>jednotková</t>
  </si>
  <si>
    <t>celkem</t>
  </si>
  <si>
    <t>2</t>
  </si>
  <si>
    <t>3</t>
  </si>
  <si>
    <t>Všeobecné konstrukce a práce</t>
  </si>
  <si>
    <t>Zemní práce</t>
  </si>
  <si>
    <t xml:space="preserve">M3        </t>
  </si>
  <si>
    <t>03100</t>
  </si>
  <si>
    <t>KPL</t>
  </si>
  <si>
    <t xml:space="preserve">03730 </t>
  </si>
  <si>
    <t>113322</t>
  </si>
  <si>
    <t xml:space="preserve">18120 </t>
  </si>
  <si>
    <t xml:space="preserve">M2         </t>
  </si>
  <si>
    <t>Komunikace</t>
  </si>
  <si>
    <t>M3</t>
  </si>
  <si>
    <t>M2</t>
  </si>
  <si>
    <t>582611</t>
  </si>
  <si>
    <t>M</t>
  </si>
  <si>
    <t xml:space="preserve">91721 </t>
  </si>
  <si>
    <t>91722a</t>
  </si>
  <si>
    <t>91722b</t>
  </si>
  <si>
    <t>91722c</t>
  </si>
  <si>
    <t>SO 100 - Komunikace</t>
  </si>
  <si>
    <t>Úpravy povrchů, podlahy, výplně otvorů</t>
  </si>
  <si>
    <t>Ostatní konstrukce a práce</t>
  </si>
  <si>
    <t>SO 300 - Odvodnění</t>
  </si>
  <si>
    <t>SO</t>
  </si>
  <si>
    <t>Název objektu</t>
  </si>
  <si>
    <t>Cena bez DPH</t>
  </si>
  <si>
    <t>Celková cena bez DPH</t>
  </si>
  <si>
    <t>SO100</t>
  </si>
  <si>
    <t>SO300</t>
  </si>
  <si>
    <t>Odvodnění</t>
  </si>
  <si>
    <t>Celkem bez DPH</t>
  </si>
  <si>
    <t>Celkem s DPH 21%</t>
  </si>
  <si>
    <t>Cena s DPH 21%</t>
  </si>
  <si>
    <t>Zpracoval : Ing. Jiří Šklíba</t>
  </si>
  <si>
    <t>58920</t>
  </si>
  <si>
    <t>oceněný rozpočet stavby</t>
  </si>
  <si>
    <t>Soupis objektů stavby :</t>
  </si>
  <si>
    <t>Celková cena s DPH 21%</t>
  </si>
  <si>
    <t>Podrobné specifikace k obsahu jednotlivých položek jsou ke stažení na této adrese :</t>
  </si>
  <si>
    <t>POMOC PRÁCE ZAJIŠŤ NEBO ZŘÍZ OCHRANU INŽENÝRSKÝCH SÍTÍ 
vytyčení a ochrana stávajících inženýrských sítí
1=1</t>
  </si>
  <si>
    <t>113722</t>
  </si>
  <si>
    <t>KUS</t>
  </si>
  <si>
    <t>919112</t>
  </si>
  <si>
    <t>SO001</t>
  </si>
  <si>
    <t>58261A</t>
  </si>
  <si>
    <t>582612</t>
  </si>
  <si>
    <t>91722d</t>
  </si>
  <si>
    <t>91722e</t>
  </si>
  <si>
    <t>91722f</t>
  </si>
  <si>
    <t>914121</t>
  </si>
  <si>
    <t>113184</t>
  </si>
  <si>
    <t>113524</t>
  </si>
  <si>
    <t>96687</t>
  </si>
  <si>
    <t>PŘECHOD PRO CHODCE VE VÍTKOVSKÉ ULICI</t>
  </si>
  <si>
    <t>KRYTY Z BETON DLAŽDIC SE ZÁMKEM BAREV RELIÉF TL 60MM DO LOŽE Z KAM
dlažba obdélník betonová červená reliéfní 100/200/60 do lože z drceného kameniva tl. 40 mm - hmatné a signální pásy
9,8=9,8</t>
  </si>
  <si>
    <t>KRYTY Z BETON DLAŽDIC SE ZÁMKEM BAREV TL 60MM DO LOŽE Z KAM
dlažba červená obdélník 100/200/60 do lože z drceného kameniva tl. 40 mm,  kontrastní pás u zastávky
12*0,3=3,6</t>
  </si>
  <si>
    <t>582614</t>
  </si>
  <si>
    <t>58261B</t>
  </si>
  <si>
    <t>KRYTY Z BETON DLAŽDIC SE ZÁMKEM BAREV RELIÉF TL 80MM DO LOŽE Z KAM
dlažba obdélník betonová červená 100/200/80 do lože z drceného kameniva tl. 50 mm - varovný pás u vjezdu
2,5=2,5</t>
  </si>
  <si>
    <t>587206a</t>
  </si>
  <si>
    <t>915221</t>
  </si>
  <si>
    <t>91552</t>
  </si>
  <si>
    <t>CHODNÍKOVÉ OBRUBY Z BETONOVÝCH OBRUBNÍKŮ 
obrubník přechodový pravý a levý 150-250/150/1000, do bet. lože s opěrkou v tl. min. 10 cm
levý : 1+1=2
pravý: 1+1=2
celkem 2+2=4</t>
  </si>
  <si>
    <t>CHODNÍKOVÉ OBRUBY Z BETONOVÝCH OBRUBNÍKŮ 
obrubník přejízdný 150/150/1000 s nášlapem 2 cm, do bet. lože s opěrkou v tl. min. 10 cm
4+10,50=14,50</t>
  </si>
  <si>
    <t>CHODNÍKOVÉ OBRUBY Z BETONOVÝCH OBRUBNÍKŮ 
Kasselský zastávkový obrubník náběhový 400/330-310/1000, do bet. lože s opěrkou v tl. min. 10 cm
levý+pravý =2</t>
  </si>
  <si>
    <t>CHODNÍKOVÉ OBRUBY Z BETONOVÝCH OBRUBNÍKŮ 
Kasselský zastávkový obrubník náběhový 400-150/310-250/1000, do bet. lože s opěrkou v tl. min. 10 cm
levý+pravý =2</t>
  </si>
  <si>
    <t>ZÁHONOVÉ OBRUBY Z BETONOVÝCH OBRUBNÍKŮ 
obrubník 50/150/500 zapuštěný, do bet. lože s opěrkou v tl. min. 10 cm
2,95=2,95</t>
  </si>
  <si>
    <t>Demolice a zařízení staveniště</t>
  </si>
  <si>
    <t>SO 001 - Demolice a zařízení staveniště</t>
  </si>
  <si>
    <t>VODOR DOPRAV ZNAČ - PÍSMENA
provedení v plastu
nápis BUS  - 2x = 6</t>
  </si>
  <si>
    <t>PŘEDLÁŽDĚNÍ KRYTU Z BETONOVÝCH DLAŽDIC SE ZÁMKEM
předláždění původního krytu vjezdu z původních kostek tl 80 mm na novou výškovou úroveň vč. doplnění lože z drceného kameniva frakce 4/8
6,5=6,5</t>
  </si>
  <si>
    <t>CHODNÍKOVÉ OBRUBY Z BETONOVÝCH OBRUBNÍKŮ 
Kasselský zastávkový obrubník 400/330/1000, do bet. lože s opěrkou v tl. min. 10 cm
10=10</t>
  </si>
  <si>
    <t>587206b</t>
  </si>
  <si>
    <t>PŘECHOD PRO CHODCE VE VÍTKOVSKÉ ULICI - CHRASTAVA</t>
  </si>
  <si>
    <t>FRÉZOVÁNÍ VOZOVEK ASFALTOVÝCH, ODVOZ DO 2KM 
Frézování krytu stávající vozovky v ul. Vítkovská v místě rozšíření chodníku.  Předpoklad frézování je v tl. 100 mm, skutečné množství se bude upřesněno při provádění dle tloušťky vrstvy asfaltu
0,1*(42+44)=8,6</t>
  </si>
  <si>
    <t>ODSTRANĚNÍ KRYTU CHODNÍKŮ Z DLAŽDIC, ODVOZ DO 5KM
odstranění stávající betonové dlažby a její odvoz na skládku - předpoklad 20%, bude upřesněno při provádění 
(75+58)*0,06*0,2=1,6</t>
  </si>
  <si>
    <t>ODSTRANĚNÍ CHODNÍKOVÝCH OBRUBNÍKŮ BETONOVÝCH, ODVOZ DO 5KM
Odstranění stávajících odbrubníků. V případě jejich dobrého stavu mohou být očištěny a použity pro stavbu
52+44=96</t>
  </si>
  <si>
    <t>ÚPRAVA PLÁNĚ SE ZHUTNĚNÍM V HORNINĚ TŘ. II 
úprava pláně včetně vyrovnání výškových rozdílů. Míru zhutnění určuje projekt - viz. výkr. C.102. Včetně hutnících zkoušek v počtu 6.
rozšíření chodníku 42+44=86
vjezd : 6 
celkem : 86+6=92</t>
  </si>
  <si>
    <t>VOZOVKOVÉ VRSTVY ZE ŠTĚRKODRTI 
konstrukční vrstvy dorovnání chodníku, 
štěrkodrť ŠDa frakce 0-32
chodník : 86*0,2=17,2
konstrukce vjezdu : (6)*(0,17+0,15)=1,92
celkem : 17,2+1,92=19,12</t>
  </si>
  <si>
    <t>KRYTY Z BETON DLAŽDIC SE ZÁMKEM ŠEDÝCH TL 60MM DO LOŽE Z KAM 
dlažba obdélník 100/200/60 do lože z drceného kameniva tl. 40 mm,  chodník z beton. dlažby
nová konstrukce : 74
doplnění přeskládané dlažby 20% : 99*0,2=19,8 
celkem : 74+19,8=93,8</t>
  </si>
  <si>
    <t>PŘEDLÁŽDĚNÍ KRYTU Z BETONOVÝCH DLAŽDIC SE ZÁMKEM
předláždění původního krytu chodníku z původních kostek tl 60 mm na novou výškovou úroveň vč. doplnění lože z drceného kameniva frakce 4/8, předpoklad použití 80% dlažby z původní plochy
99*0,8=79,2</t>
  </si>
  <si>
    <t>KRYTY Z BETON DLAŽDIC SE ZÁMKEM ŠEDÝCH TL 80MM DO LOŽE Z KAM
dlažba obdélník betonová šedá 100/200/80 do lože z drceného 3,5=3,5</t>
  </si>
  <si>
    <t>VÝPLŇ SPAR MODIFIKOVANÝM ASFALTEM
Provedení spár mezi asfaltovým krytem a obrubníky, včetně všech souvisejících prací
(19,4+15,5+1+4+1+10,90)+(6,5+1+1+10+1+1+1+10,5+1+10,90)
=95,7</t>
  </si>
  <si>
    <t xml:space="preserve">ODSTRAN PODKL VOZOVEK A CHODNÍKŮ Z KAMENIVA NESTMEL, ODVOZ DO 2KM 
Odebrání původní konstrukce v místě  pokládky obrub ve vozovce v ul. Vítkovská
0,35*0,25*((19,4+15,5+1+4+1+10,90)+(6,5+1+1+10+1+1+1+10,5+1+10,90))=8,37
</t>
  </si>
  <si>
    <t>VODOR DOPRAV ZNAČ PLASTEM STRUKTURÁLNÍ NEHLUČNÉ - DOD A POKLÁDKA
dopravní značení 
V7 -přechod pro chodce : 6*4*0,5=12
V11a - zastávka autobusu : (30+3+3+3,75+3,75+3,75+3,75)*0,125=6,375
V12e - bílá klikatá čára : (19,5+19,3)*0,125=4,85
celkem: 12+6,375+4,85=32,225</t>
  </si>
  <si>
    <t>DOPRAVNÍ ZNAČKY ZÁKLADNÍ VELIKOSTI OCELOVÉ FÓLIE TŘ 1 - DODÁVKA A MONTÁŽ
IP6 - 2x
IJ4b - 1x
A6a 1 x
celkem - 4 ks</t>
  </si>
  <si>
    <t>CHODNÍKOVÉ OBRUBY Z BETONOVÝCH OBRUBNÍKŮ 
obrubník 150/250/1000 s nášlapem 10 cm, do bet. lože s opěrkou v tl. min. 10 cm
(19,40+15,50+10,90)+(10,90+6,50)=63,2</t>
  </si>
  <si>
    <t>HLOUBENÍ RÝH ŠÍŘ DO 2M PAŽ I NEPAŽ TŘ. III, ODVOZ DO 2KM
hloubení rýhy pro napojení vpusti
(5+1)*0.6*1=3,6</t>
  </si>
  <si>
    <t>VPUSŤ KANALIZAČNÍ ULIČNÍ KOMPLETNÍ Z BETONOVÝCH DÍLCŮ
přesun 2 ks vstávajících vpustí na novou polohu k nově položeným obrubníkům</t>
  </si>
  <si>
    <t>POTRUBÍ Z TRUB PLASTOVÝCH ODPADNÍCH DN DO 150MM
přípojky do přeložených vpustí, bude upřesněno při stavbě při provádění, včetně dodání materiálu, pokládky, zásypu a všech souvisejících prací
5+1=6</t>
  </si>
  <si>
    <t>ŘEZÁNÍ ASFALTOVÉHO KRYTU VOZOVEK TL DO 100MM
řezání asfaltového krytu pro frézování : 51,8+44,3=96,1
řezání pro zálivku :(19,4+15,5+1+4+1+10,90)+(6,5+1+1+10+1+1+1+10,5+1+10,90)=95,7
celkem: 96,1+95,7=191,8</t>
  </si>
  <si>
    <t>VYBOURÁNÍ ULIČNÍCH VPUSTÍ KOMPLETNÍCH
vybourání 2 stávajících vpustí a jejich uskladnění v prostoru staveniště pro opětovné osazení na novou pozici
3=3</t>
  </si>
  <si>
    <t>http://www.tridniky.cz/PDF/OTSKP_2016_III.pdf</t>
  </si>
  <si>
    <t>Položky jsou z aktuálního třídníku OTSKP-SPK platného od dne 1.4.2016</t>
  </si>
  <si>
    <t xml:space="preserve">03720 </t>
  </si>
  <si>
    <t>POMOC PRÁCE ZAJIŠŤ NEBO ZŘÍZ REGULACI A OCHRANU DOPRAVY
dočasné dopravní značení dle schématu B/8 dle TP 66, včetně přesunu po provedení příslušné etapy
1=1</t>
  </si>
  <si>
    <t>ZAŘÍZENÍ STAVENIŠTĚ - ZŘÍZENÍ, PROVOZ, DEMONTÁŽ 
zařízení staveniště, oplocení, výstražné značení
1=1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</si>
</sst>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vertical="top"/>
    </xf>
    <xf numFmtId="49" fontId="0" fillId="0" borderId="0" xfId="0" applyNumberFormat="1" applyAlignment="1">
      <alignment horizontal="right" vertical="top"/>
    </xf>
    <xf numFmtId="0" fontId="0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0" fontId="0" fillId="0" borderId="1" xfId="0" applyFont="1" applyBorder="1" applyAlignment="1">
      <alignment horizontal="center" vertical="top"/>
    </xf>
    <xf numFmtId="49" fontId="0" fillId="0" borderId="2" xfId="0" applyNumberFormat="1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/>
    </xf>
    <xf numFmtId="49" fontId="0" fillId="0" borderId="5" xfId="0" applyNumberFormat="1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49" fontId="0" fillId="0" borderId="8" xfId="0" applyNumberFormat="1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/>
    </xf>
    <xf numFmtId="49" fontId="0" fillId="0" borderId="2" xfId="0" applyNumberFormat="1" applyBorder="1" applyAlignment="1">
      <alignment horizontal="right" vertical="top"/>
    </xf>
    <xf numFmtId="49" fontId="2" fillId="0" borderId="2" xfId="0" applyNumberFormat="1" applyFont="1" applyBorder="1" applyAlignment="1">
      <alignment vertical="top"/>
    </xf>
    <xf numFmtId="0" fontId="0" fillId="0" borderId="2" xfId="0" applyBorder="1" applyAlignment="1">
      <alignment vertical="top"/>
    </xf>
    <xf numFmtId="4" fontId="0" fillId="0" borderId="2" xfId="0" applyNumberFormat="1" applyBorder="1" applyAlignment="1">
      <alignment vertical="top"/>
    </xf>
    <xf numFmtId="4" fontId="0" fillId="0" borderId="3" xfId="0" applyNumberFormat="1" applyBorder="1" applyAlignment="1">
      <alignment vertical="top"/>
    </xf>
    <xf numFmtId="49" fontId="0" fillId="0" borderId="5" xfId="0" applyNumberFormat="1" applyFont="1" applyBorder="1" applyAlignment="1">
      <alignment horizontal="right" vertical="top"/>
    </xf>
    <xf numFmtId="49" fontId="0" fillId="0" borderId="5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vertical="top"/>
    </xf>
    <xf numFmtId="49" fontId="0" fillId="0" borderId="5" xfId="0" applyNumberFormat="1" applyBorder="1" applyAlignment="1">
      <alignment vertical="top"/>
    </xf>
    <xf numFmtId="49" fontId="1" fillId="0" borderId="10" xfId="0" applyNumberFormat="1" applyFont="1" applyFill="1" applyBorder="1" applyAlignment="1">
      <alignment vertical="top" wrapText="1"/>
    </xf>
    <xf numFmtId="0" fontId="0" fillId="0" borderId="10" xfId="0" applyBorder="1" applyAlignment="1">
      <alignment wrapText="1"/>
    </xf>
    <xf numFmtId="0" fontId="0" fillId="0" borderId="0" xfId="0" applyBorder="1"/>
    <xf numFmtId="0" fontId="1" fillId="0" borderId="10" xfId="0" applyFont="1" applyBorder="1"/>
    <xf numFmtId="0" fontId="1" fillId="0" borderId="0" xfId="0" applyFont="1" applyFill="1" applyBorder="1"/>
    <xf numFmtId="0" fontId="1" fillId="0" borderId="11" xfId="0" applyFont="1" applyBorder="1"/>
    <xf numFmtId="0" fontId="0" fillId="0" borderId="17" xfId="0" applyBorder="1"/>
    <xf numFmtId="0" fontId="0" fillId="0" borderId="18" xfId="0" applyBorder="1"/>
    <xf numFmtId="0" fontId="1" fillId="0" borderId="18" xfId="0" applyFont="1" applyFill="1" applyBorder="1" applyAlignment="1">
      <alignment wrapText="1"/>
    </xf>
    <xf numFmtId="49" fontId="0" fillId="0" borderId="10" xfId="0" applyNumberFormat="1" applyBorder="1" applyAlignment="1">
      <alignment horizontal="right" vertical="top"/>
    </xf>
    <xf numFmtId="0" fontId="0" fillId="0" borderId="10" xfId="0" applyFont="1" applyFill="1" applyBorder="1" applyAlignment="1">
      <alignment wrapText="1"/>
    </xf>
    <xf numFmtId="0" fontId="1" fillId="0" borderId="10" xfId="0" applyFont="1" applyFill="1" applyBorder="1"/>
    <xf numFmtId="0" fontId="0" fillId="0" borderId="19" xfId="0" applyBorder="1"/>
    <xf numFmtId="0" fontId="0" fillId="0" borderId="14" xfId="0" applyBorder="1" applyAlignment="1">
      <alignment horizontal="right" vertical="top"/>
    </xf>
    <xf numFmtId="0" fontId="0" fillId="0" borderId="10" xfId="0" applyBorder="1" applyAlignment="1">
      <alignment horizontal="right" vertical="top"/>
    </xf>
    <xf numFmtId="0" fontId="1" fillId="0" borderId="10" xfId="0" applyFon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16" xfId="0" applyBorder="1" applyAlignment="1">
      <alignment horizontal="right" vertical="top"/>
    </xf>
    <xf numFmtId="49" fontId="0" fillId="0" borderId="11" xfId="0" applyNumberFormat="1" applyBorder="1" applyAlignment="1">
      <alignment horizontal="right" vertical="top"/>
    </xf>
    <xf numFmtId="0" fontId="0" fillId="0" borderId="17" xfId="0" applyBorder="1" applyAlignment="1">
      <alignment horizontal="right" vertical="top"/>
    </xf>
    <xf numFmtId="0" fontId="0" fillId="0" borderId="18" xfId="0" applyBorder="1" applyAlignment="1">
      <alignment horizontal="right" vertical="top"/>
    </xf>
    <xf numFmtId="0" fontId="0" fillId="0" borderId="5" xfId="0" applyFont="1" applyBorder="1" applyAlignment="1">
      <alignment horizontal="right" vertical="top"/>
    </xf>
    <xf numFmtId="4" fontId="0" fillId="0" borderId="5" xfId="0" applyNumberFormat="1" applyBorder="1" applyAlignment="1">
      <alignment horizontal="right" vertical="top"/>
    </xf>
    <xf numFmtId="0" fontId="0" fillId="0" borderId="5" xfId="0" applyFont="1" applyBorder="1" applyAlignment="1">
      <alignment horizontal="right" vertical="top" wrapText="1"/>
    </xf>
    <xf numFmtId="4" fontId="0" fillId="0" borderId="5" xfId="0" applyNumberFormat="1" applyBorder="1" applyAlignment="1">
      <alignment horizontal="right" vertical="top" wrapText="1"/>
    </xf>
    <xf numFmtId="0" fontId="0" fillId="0" borderId="11" xfId="0" applyBorder="1" applyAlignment="1">
      <alignment horizontal="right" vertical="top"/>
    </xf>
    <xf numFmtId="49" fontId="2" fillId="0" borderId="19" xfId="0" applyNumberFormat="1" applyFont="1" applyBorder="1" applyAlignment="1">
      <alignment vertical="top"/>
    </xf>
    <xf numFmtId="49" fontId="2" fillId="0" borderId="10" xfId="0" applyNumberFormat="1" applyFont="1" applyBorder="1" applyAlignment="1">
      <alignment vertical="top"/>
    </xf>
    <xf numFmtId="0" fontId="0" fillId="0" borderId="19" xfId="0" applyBorder="1" applyAlignment="1">
      <alignment horizontal="right" vertical="top"/>
    </xf>
    <xf numFmtId="44" fontId="1" fillId="0" borderId="0" xfId="0" applyNumberFormat="1" applyFont="1"/>
    <xf numFmtId="0" fontId="3" fillId="0" borderId="0" xfId="0" applyFont="1"/>
    <xf numFmtId="44" fontId="4" fillId="0" borderId="0" xfId="0" applyNumberFormat="1" applyFont="1"/>
    <xf numFmtId="44" fontId="0" fillId="0" borderId="6" xfId="0" applyNumberFormat="1" applyBorder="1" applyAlignment="1">
      <alignment horizontal="right" vertical="top"/>
    </xf>
    <xf numFmtId="44" fontId="2" fillId="0" borderId="6" xfId="0" applyNumberFormat="1" applyFont="1" applyBorder="1" applyAlignment="1">
      <alignment horizontal="right" vertical="top"/>
    </xf>
    <xf numFmtId="44" fontId="0" fillId="0" borderId="6" xfId="0" applyNumberFormat="1" applyBorder="1" applyAlignment="1">
      <alignment horizontal="right" vertical="top" wrapText="1"/>
    </xf>
    <xf numFmtId="44" fontId="1" fillId="0" borderId="6" xfId="0" applyNumberFormat="1" applyFont="1" applyBorder="1" applyAlignment="1">
      <alignment horizontal="right" vertical="top"/>
    </xf>
    <xf numFmtId="44" fontId="0" fillId="0" borderId="15" xfId="0" applyNumberFormat="1" applyBorder="1" applyAlignment="1">
      <alignment horizontal="right" vertical="top"/>
    </xf>
    <xf numFmtId="44" fontId="1" fillId="0" borderId="12" xfId="0" applyNumberFormat="1" applyFont="1" applyBorder="1" applyAlignment="1">
      <alignment horizontal="right" vertical="top"/>
    </xf>
    <xf numFmtId="44" fontId="1" fillId="0" borderId="13" xfId="0" applyNumberFormat="1" applyFont="1" applyBorder="1" applyAlignment="1">
      <alignment horizontal="right" vertical="top"/>
    </xf>
    <xf numFmtId="44" fontId="1" fillId="0" borderId="15" xfId="0" applyNumberFormat="1" applyFont="1" applyBorder="1" applyAlignment="1">
      <alignment horizontal="right" vertical="top"/>
    </xf>
    <xf numFmtId="0" fontId="5" fillId="0" borderId="0" xfId="0" applyFont="1"/>
    <xf numFmtId="0" fontId="1" fillId="0" borderId="11" xfId="0" applyFont="1" applyBorder="1" applyAlignment="1">
      <alignment horizontal="right" vertical="top"/>
    </xf>
    <xf numFmtId="44" fontId="0" fillId="0" borderId="9" xfId="0" applyNumberFormat="1" applyFont="1" applyBorder="1" applyAlignment="1">
      <alignment horizontal="center" vertical="top"/>
    </xf>
    <xf numFmtId="44" fontId="0" fillId="0" borderId="20" xfId="0" applyNumberFormat="1" applyBorder="1"/>
    <xf numFmtId="44" fontId="1" fillId="0" borderId="13" xfId="0" applyNumberFormat="1" applyFont="1" applyBorder="1"/>
    <xf numFmtId="0" fontId="6" fillId="0" borderId="0" xfId="0" applyFont="1"/>
    <xf numFmtId="44" fontId="1" fillId="0" borderId="0" xfId="0" applyNumberFormat="1" applyFont="1" applyBorder="1" applyAlignment="1">
      <alignment horizontal="right" vertical="top"/>
    </xf>
    <xf numFmtId="2" fontId="0" fillId="0" borderId="10" xfId="0" applyNumberFormat="1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49" fontId="0" fillId="0" borderId="22" xfId="0" applyNumberFormat="1" applyBorder="1" applyAlignment="1">
      <alignment horizontal="right" vertical="top"/>
    </xf>
    <xf numFmtId="0" fontId="0" fillId="0" borderId="22" xfId="0" applyBorder="1" applyAlignment="1">
      <alignment horizontal="right" vertical="top"/>
    </xf>
    <xf numFmtId="44" fontId="1" fillId="0" borderId="23" xfId="0" applyNumberFormat="1" applyFont="1" applyBorder="1" applyAlignment="1">
      <alignment horizontal="right" vertical="top"/>
    </xf>
    <xf numFmtId="0" fontId="0" fillId="0" borderId="10" xfId="0" applyBorder="1" applyAlignment="1">
      <alignment vertical="top" wrapText="1"/>
    </xf>
    <xf numFmtId="0" fontId="1" fillId="0" borderId="22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7" fillId="0" borderId="0" xfId="1"/>
    <xf numFmtId="0" fontId="0" fillId="0" borderId="3" xfId="0" applyFont="1" applyBorder="1" applyAlignment="1">
      <alignment horizontal="center" vertical="top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idniky.cz/PDF/OTSKP_2016_III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L22" sqref="L22"/>
    </sheetView>
  </sheetViews>
  <sheetFormatPr defaultRowHeight="15" x14ac:dyDescent="0.25"/>
  <cols>
    <col min="2" max="2" width="28" customWidth="1"/>
    <col min="3" max="3" width="14.7109375" customWidth="1"/>
    <col min="4" max="4" width="17.140625" customWidth="1"/>
  </cols>
  <sheetData>
    <row r="1" spans="1:4" ht="21" x14ac:dyDescent="0.35">
      <c r="A1" s="71" t="s">
        <v>88</v>
      </c>
    </row>
    <row r="2" spans="1:4" ht="21.75" customHeight="1" x14ac:dyDescent="0.3">
      <c r="A2" s="66" t="s">
        <v>50</v>
      </c>
    </row>
    <row r="3" spans="1:4" ht="15.75" x14ac:dyDescent="0.25">
      <c r="A3" s="56" t="s">
        <v>48</v>
      </c>
    </row>
    <row r="5" spans="1:4" ht="15.75" x14ac:dyDescent="0.25">
      <c r="A5" s="56" t="s">
        <v>41</v>
      </c>
      <c r="B5" s="56"/>
      <c r="C5" s="56"/>
      <c r="D5" s="57">
        <f>SUM(C9:C11)</f>
        <v>0</v>
      </c>
    </row>
    <row r="6" spans="1:4" ht="15.75" x14ac:dyDescent="0.25">
      <c r="A6" s="56" t="s">
        <v>52</v>
      </c>
      <c r="B6" s="56"/>
      <c r="C6" s="56"/>
      <c r="D6" s="57">
        <f>SUM(D9:D11)</f>
        <v>0</v>
      </c>
    </row>
    <row r="7" spans="1:4" ht="42" customHeight="1" x14ac:dyDescent="0.25">
      <c r="A7" s="56" t="s">
        <v>51</v>
      </c>
    </row>
    <row r="8" spans="1:4" x14ac:dyDescent="0.25">
      <c r="A8" t="s">
        <v>38</v>
      </c>
      <c r="B8" t="s">
        <v>39</v>
      </c>
      <c r="C8" t="s">
        <v>40</v>
      </c>
      <c r="D8" t="s">
        <v>47</v>
      </c>
    </row>
    <row r="9" spans="1:4" x14ac:dyDescent="0.25">
      <c r="A9" t="s">
        <v>58</v>
      </c>
      <c r="B9" t="s">
        <v>82</v>
      </c>
      <c r="C9" s="72">
        <f>'SO001-DEMOLICE'!G22</f>
        <v>0</v>
      </c>
      <c r="D9" s="55">
        <f>C9*1.21</f>
        <v>0</v>
      </c>
    </row>
    <row r="10" spans="1:4" x14ac:dyDescent="0.25">
      <c r="A10" t="s">
        <v>42</v>
      </c>
      <c r="B10" t="s">
        <v>25</v>
      </c>
      <c r="C10" s="55">
        <f>'SO100-KOMUNIKACE'!G35</f>
        <v>0</v>
      </c>
      <c r="D10" s="55">
        <f>C10*1.21</f>
        <v>0</v>
      </c>
    </row>
    <row r="11" spans="1:4" x14ac:dyDescent="0.25">
      <c r="A11" t="s">
        <v>43</v>
      </c>
      <c r="B11" t="s">
        <v>44</v>
      </c>
      <c r="C11" s="55">
        <f>'SO300-ODVODNĚNÍ'!G14</f>
        <v>0</v>
      </c>
      <c r="D11" s="55">
        <f t="shared" ref="D11" si="0">C11*1.21</f>
        <v>0</v>
      </c>
    </row>
    <row r="14" spans="1:4" x14ac:dyDescent="0.25">
      <c r="A14" t="s">
        <v>108</v>
      </c>
    </row>
    <row r="15" spans="1:4" x14ac:dyDescent="0.25">
      <c r="A15" t="s">
        <v>53</v>
      </c>
    </row>
    <row r="16" spans="1:4" x14ac:dyDescent="0.25">
      <c r="A16" s="81" t="s">
        <v>107</v>
      </c>
    </row>
  </sheetData>
  <hyperlinks>
    <hyperlink ref="A16" r:id="rId1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F7" sqref="F7:F20"/>
    </sheetView>
  </sheetViews>
  <sheetFormatPr defaultRowHeight="15" x14ac:dyDescent="0.25"/>
  <cols>
    <col min="3" max="3" width="48.85546875" customWidth="1"/>
    <col min="6" max="6" width="13" customWidth="1"/>
    <col min="7" max="7" width="16.7109375" customWidth="1"/>
  </cols>
  <sheetData>
    <row r="1" spans="1:7" x14ac:dyDescent="0.25">
      <c r="A1" s="3" t="s">
        <v>0</v>
      </c>
      <c r="B1" s="2"/>
      <c r="C1" s="4" t="s">
        <v>68</v>
      </c>
      <c r="D1" s="1"/>
      <c r="E1" s="1"/>
      <c r="F1" s="1"/>
      <c r="G1" s="1"/>
    </row>
    <row r="2" spans="1:7" ht="15.75" thickBot="1" x14ac:dyDescent="0.3">
      <c r="A2" s="3" t="s">
        <v>1</v>
      </c>
      <c r="B2" s="2"/>
      <c r="C2" s="4" t="s">
        <v>83</v>
      </c>
      <c r="D2" s="1"/>
      <c r="E2" s="1"/>
      <c r="F2" s="1"/>
      <c r="G2" s="1"/>
    </row>
    <row r="3" spans="1:7" x14ac:dyDescent="0.25">
      <c r="A3" s="5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82" t="s">
        <v>7</v>
      </c>
      <c r="G3" s="82"/>
    </row>
    <row r="4" spans="1:7" x14ac:dyDescent="0.25">
      <c r="A4" s="8" t="s">
        <v>8</v>
      </c>
      <c r="B4" s="9" t="s">
        <v>9</v>
      </c>
      <c r="C4" s="9"/>
      <c r="D4" s="10" t="s">
        <v>10</v>
      </c>
      <c r="E4" s="10" t="s">
        <v>11</v>
      </c>
      <c r="F4" s="10" t="s">
        <v>12</v>
      </c>
      <c r="G4" s="11" t="s">
        <v>13</v>
      </c>
    </row>
    <row r="5" spans="1:7" ht="15.75" thickBot="1" x14ac:dyDescent="0.3">
      <c r="A5" s="12">
        <v>1</v>
      </c>
      <c r="B5" s="13" t="s">
        <v>14</v>
      </c>
      <c r="C5" s="13" t="s">
        <v>15</v>
      </c>
      <c r="D5" s="14">
        <v>4</v>
      </c>
      <c r="E5" s="14">
        <v>5</v>
      </c>
      <c r="F5" s="14">
        <v>6</v>
      </c>
      <c r="G5" s="15">
        <v>7</v>
      </c>
    </row>
    <row r="6" spans="1:7" x14ac:dyDescent="0.25">
      <c r="A6" s="41"/>
      <c r="B6" s="16"/>
      <c r="C6" s="17" t="s">
        <v>16</v>
      </c>
      <c r="D6" s="18"/>
      <c r="E6" s="19"/>
      <c r="F6" s="19"/>
      <c r="G6" s="20"/>
    </row>
    <row r="7" spans="1:7" ht="45.75" customHeight="1" x14ac:dyDescent="0.25">
      <c r="A7" s="42">
        <v>1</v>
      </c>
      <c r="B7" s="21" t="s">
        <v>19</v>
      </c>
      <c r="C7" s="22" t="s">
        <v>111</v>
      </c>
      <c r="D7" s="47" t="s">
        <v>20</v>
      </c>
      <c r="E7" s="48">
        <v>1</v>
      </c>
      <c r="F7" s="48"/>
      <c r="G7" s="58">
        <f>E7*F7</f>
        <v>0</v>
      </c>
    </row>
    <row r="8" spans="1:7" ht="75" x14ac:dyDescent="0.25">
      <c r="A8" s="42">
        <f>A7+1</f>
        <v>2</v>
      </c>
      <c r="B8" s="21" t="s">
        <v>109</v>
      </c>
      <c r="C8" s="22" t="s">
        <v>110</v>
      </c>
      <c r="D8" s="47" t="s">
        <v>20</v>
      </c>
      <c r="E8" s="48">
        <v>1</v>
      </c>
      <c r="F8" s="48"/>
      <c r="G8" s="58">
        <f>E8*F8</f>
        <v>0</v>
      </c>
    </row>
    <row r="9" spans="1:7" ht="60" x14ac:dyDescent="0.25">
      <c r="A9" s="42">
        <f>A8+1</f>
        <v>3</v>
      </c>
      <c r="B9" s="21" t="s">
        <v>21</v>
      </c>
      <c r="C9" s="22" t="s">
        <v>54</v>
      </c>
      <c r="D9" s="47" t="s">
        <v>20</v>
      </c>
      <c r="E9" s="48">
        <v>1</v>
      </c>
      <c r="F9" s="48"/>
      <c r="G9" s="58">
        <f>E9*F9</f>
        <v>0</v>
      </c>
    </row>
    <row r="10" spans="1:7" x14ac:dyDescent="0.25">
      <c r="A10" s="42"/>
      <c r="B10" s="21"/>
      <c r="C10" s="23" t="s">
        <v>16</v>
      </c>
      <c r="D10" s="47"/>
      <c r="E10" s="48"/>
      <c r="F10" s="48"/>
      <c r="G10" s="59">
        <f>SUM(G7:G9)</f>
        <v>0</v>
      </c>
    </row>
    <row r="11" spans="1:7" x14ac:dyDescent="0.25">
      <c r="A11" s="42"/>
      <c r="B11" s="21"/>
      <c r="C11" s="24"/>
      <c r="D11" s="47"/>
      <c r="E11" s="48"/>
      <c r="F11" s="48"/>
      <c r="G11" s="58"/>
    </row>
    <row r="12" spans="1:7" x14ac:dyDescent="0.25">
      <c r="A12" s="42"/>
      <c r="B12" s="21"/>
      <c r="C12" s="23" t="s">
        <v>17</v>
      </c>
      <c r="D12" s="47"/>
      <c r="E12" s="48"/>
      <c r="F12" s="48"/>
      <c r="G12" s="58"/>
    </row>
    <row r="13" spans="1:7" ht="105" x14ac:dyDescent="0.25">
      <c r="A13" s="42">
        <f>A9+1</f>
        <v>4</v>
      </c>
      <c r="B13" s="21" t="s">
        <v>55</v>
      </c>
      <c r="C13" s="22" t="s">
        <v>89</v>
      </c>
      <c r="D13" s="49" t="s">
        <v>18</v>
      </c>
      <c r="E13" s="50">
        <f>0.1*(42+44)</f>
        <v>8.6</v>
      </c>
      <c r="F13" s="50"/>
      <c r="G13" s="60">
        <f t="shared" ref="G13:G15" si="0">E13*F13</f>
        <v>0</v>
      </c>
    </row>
    <row r="14" spans="1:7" ht="90" x14ac:dyDescent="0.25">
      <c r="A14" s="42">
        <f t="shared" ref="A14:A16" si="1">A13+1</f>
        <v>5</v>
      </c>
      <c r="B14" s="21" t="s">
        <v>65</v>
      </c>
      <c r="C14" s="22" t="s">
        <v>90</v>
      </c>
      <c r="D14" s="49" t="s">
        <v>18</v>
      </c>
      <c r="E14" s="50">
        <f>(75+58)*0.06*0.2</f>
        <v>1.5960000000000001</v>
      </c>
      <c r="F14" s="50"/>
      <c r="G14" s="60">
        <f t="shared" ref="G14" si="2">E14*F14</f>
        <v>0</v>
      </c>
    </row>
    <row r="15" spans="1:7" ht="90" x14ac:dyDescent="0.25">
      <c r="A15" s="42">
        <f t="shared" si="1"/>
        <v>6</v>
      </c>
      <c r="B15" s="21" t="s">
        <v>66</v>
      </c>
      <c r="C15" s="22" t="s">
        <v>91</v>
      </c>
      <c r="D15" s="49" t="s">
        <v>29</v>
      </c>
      <c r="E15" s="48">
        <f>52+44</f>
        <v>96</v>
      </c>
      <c r="F15" s="48"/>
      <c r="G15" s="60">
        <f t="shared" si="0"/>
        <v>0</v>
      </c>
    </row>
    <row r="16" spans="1:7" x14ac:dyDescent="0.25">
      <c r="A16" s="42">
        <f t="shared" si="1"/>
        <v>7</v>
      </c>
      <c r="B16" s="21"/>
      <c r="C16" s="23" t="s">
        <v>17</v>
      </c>
      <c r="D16" s="49"/>
      <c r="E16" s="48"/>
      <c r="F16" s="48"/>
      <c r="G16" s="61">
        <f>SUM(G13:G15)</f>
        <v>0</v>
      </c>
    </row>
    <row r="17" spans="1:7" x14ac:dyDescent="0.25">
      <c r="A17" s="42"/>
      <c r="B17" s="21"/>
      <c r="C17" s="22"/>
      <c r="D17" s="49"/>
      <c r="E17" s="48"/>
      <c r="F17" s="48"/>
      <c r="G17" s="58"/>
    </row>
    <row r="18" spans="1:7" x14ac:dyDescent="0.25">
      <c r="A18" s="42"/>
      <c r="B18" s="34"/>
      <c r="C18" s="28" t="s">
        <v>36</v>
      </c>
      <c r="D18" s="39"/>
      <c r="E18" s="39"/>
      <c r="F18" s="39"/>
      <c r="G18" s="58"/>
    </row>
    <row r="19" spans="1:7" ht="93" customHeight="1" x14ac:dyDescent="0.25">
      <c r="A19" s="38">
        <f>A16+1</f>
        <v>8</v>
      </c>
      <c r="B19" s="34" t="s">
        <v>57</v>
      </c>
      <c r="C19" s="78" t="s">
        <v>105</v>
      </c>
      <c r="D19" s="39" t="s">
        <v>29</v>
      </c>
      <c r="E19" s="39">
        <f>96.1+95.7</f>
        <v>191.8</v>
      </c>
      <c r="F19" s="39"/>
      <c r="G19" s="58">
        <f t="shared" ref="G19" si="3">E19*F19</f>
        <v>0</v>
      </c>
    </row>
    <row r="20" spans="1:7" ht="62.25" customHeight="1" x14ac:dyDescent="0.25">
      <c r="A20" s="42">
        <f t="shared" ref="A20" si="4">A19+1</f>
        <v>9</v>
      </c>
      <c r="B20" s="34" t="s">
        <v>67</v>
      </c>
      <c r="C20" s="78" t="s">
        <v>106</v>
      </c>
      <c r="D20" s="39" t="s">
        <v>56</v>
      </c>
      <c r="E20" s="39">
        <v>2</v>
      </c>
      <c r="F20" s="39"/>
      <c r="G20" s="58">
        <f t="shared" ref="G20" si="5">E20*F20</f>
        <v>0</v>
      </c>
    </row>
    <row r="21" spans="1:7" ht="15.75" thickBot="1" x14ac:dyDescent="0.3">
      <c r="A21" s="43"/>
      <c r="B21" s="44"/>
      <c r="C21" s="30" t="s">
        <v>36</v>
      </c>
      <c r="D21" s="51"/>
      <c r="E21" s="51"/>
      <c r="F21" s="51"/>
      <c r="G21" s="63">
        <f>SUM(G19:G20)</f>
        <v>0</v>
      </c>
    </row>
    <row r="22" spans="1:7" ht="15.75" thickBot="1" x14ac:dyDescent="0.3">
      <c r="A22" s="45"/>
      <c r="B22" s="46"/>
      <c r="C22" s="33" t="s">
        <v>45</v>
      </c>
      <c r="D22" s="46"/>
      <c r="E22" s="46"/>
      <c r="F22" s="46"/>
      <c r="G22" s="64">
        <f>G10+G16+G21</f>
        <v>0</v>
      </c>
    </row>
    <row r="23" spans="1:7" ht="15.75" thickBot="1" x14ac:dyDescent="0.3">
      <c r="A23" s="31"/>
      <c r="B23" s="32"/>
      <c r="C23" s="33" t="s">
        <v>46</v>
      </c>
      <c r="D23" s="32"/>
      <c r="E23" s="32"/>
      <c r="F23" s="32"/>
      <c r="G23" s="64">
        <f>G22*1.21</f>
        <v>0</v>
      </c>
    </row>
  </sheetData>
  <mergeCells count="1">
    <mergeCell ref="F3:G3"/>
  </mergeCells>
  <pageMargins left="0.7" right="0.7" top="0.78740157499999996" bottom="0.78740157499999996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F7" sqref="F7:F33"/>
    </sheetView>
  </sheetViews>
  <sheetFormatPr defaultRowHeight="15" x14ac:dyDescent="0.25"/>
  <cols>
    <col min="2" max="2" width="9.140625" customWidth="1"/>
    <col min="3" max="3" width="55.140625" customWidth="1"/>
    <col min="4" max="4" width="8.7109375" customWidth="1"/>
    <col min="6" max="6" width="14.85546875" customWidth="1"/>
    <col min="7" max="7" width="15.7109375" customWidth="1"/>
  </cols>
  <sheetData>
    <row r="1" spans="1:7" x14ac:dyDescent="0.25">
      <c r="A1" s="3" t="s">
        <v>0</v>
      </c>
      <c r="B1" s="2"/>
      <c r="C1" s="4" t="s">
        <v>68</v>
      </c>
      <c r="D1" s="1"/>
      <c r="E1" s="1"/>
      <c r="F1" s="1"/>
      <c r="G1" s="1"/>
    </row>
    <row r="2" spans="1:7" ht="15.75" thickBot="1" x14ac:dyDescent="0.3">
      <c r="A2" s="3" t="s">
        <v>1</v>
      </c>
      <c r="B2" s="2"/>
      <c r="C2" s="4" t="s">
        <v>34</v>
      </c>
      <c r="D2" s="1"/>
      <c r="E2" s="1"/>
      <c r="F2" s="1"/>
      <c r="G2" s="1"/>
    </row>
    <row r="3" spans="1:7" x14ac:dyDescent="0.25">
      <c r="A3" s="5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82" t="s">
        <v>7</v>
      </c>
      <c r="G3" s="82"/>
    </row>
    <row r="4" spans="1:7" x14ac:dyDescent="0.25">
      <c r="A4" s="8" t="s">
        <v>8</v>
      </c>
      <c r="B4" s="9" t="s">
        <v>9</v>
      </c>
      <c r="C4" s="9"/>
      <c r="D4" s="10" t="s">
        <v>10</v>
      </c>
      <c r="E4" s="10" t="s">
        <v>11</v>
      </c>
      <c r="F4" s="10" t="s">
        <v>12</v>
      </c>
      <c r="G4" s="11" t="s">
        <v>13</v>
      </c>
    </row>
    <row r="5" spans="1:7" ht="15.75" thickBot="1" x14ac:dyDescent="0.3">
      <c r="A5" s="12">
        <v>1</v>
      </c>
      <c r="B5" s="13" t="s">
        <v>14</v>
      </c>
      <c r="C5" s="13" t="s">
        <v>15</v>
      </c>
      <c r="D5" s="14">
        <v>4</v>
      </c>
      <c r="E5" s="14">
        <v>5</v>
      </c>
      <c r="F5" s="14">
        <v>6</v>
      </c>
      <c r="G5" s="15">
        <v>7</v>
      </c>
    </row>
    <row r="6" spans="1:7" x14ac:dyDescent="0.25">
      <c r="A6" s="42"/>
      <c r="B6" s="21"/>
      <c r="C6" s="23" t="s">
        <v>17</v>
      </c>
      <c r="D6" s="47"/>
      <c r="E6" s="48"/>
      <c r="F6" s="48"/>
      <c r="G6" s="58"/>
    </row>
    <row r="7" spans="1:7" ht="97.5" customHeight="1" x14ac:dyDescent="0.25">
      <c r="A7" s="42">
        <v>1</v>
      </c>
      <c r="B7" s="21" t="s">
        <v>22</v>
      </c>
      <c r="C7" s="22" t="s">
        <v>98</v>
      </c>
      <c r="D7" s="49" t="s">
        <v>18</v>
      </c>
      <c r="E7" s="48">
        <f>0.35*0.25*((19.4+15.5+1+4+1+10.9)+(6.5+1+1+10+1+1+1+10.5+1+10.9))</f>
        <v>8.3737499999999994</v>
      </c>
      <c r="F7" s="48"/>
      <c r="G7" s="60">
        <f t="shared" ref="G7:G28" si="0">E7*F7</f>
        <v>0</v>
      </c>
    </row>
    <row r="8" spans="1:7" ht="128.25" customHeight="1" x14ac:dyDescent="0.25">
      <c r="A8" s="42">
        <f>A7+1</f>
        <v>2</v>
      </c>
      <c r="B8" s="21" t="s">
        <v>23</v>
      </c>
      <c r="C8" s="22" t="s">
        <v>92</v>
      </c>
      <c r="D8" s="49" t="s">
        <v>24</v>
      </c>
      <c r="E8" s="48">
        <f>44+42+6</f>
        <v>92</v>
      </c>
      <c r="F8" s="48"/>
      <c r="G8" s="58">
        <f t="shared" si="0"/>
        <v>0</v>
      </c>
    </row>
    <row r="9" spans="1:7" x14ac:dyDescent="0.25">
      <c r="A9" s="42"/>
      <c r="B9" s="21"/>
      <c r="C9" s="23" t="s">
        <v>17</v>
      </c>
      <c r="D9" s="49"/>
      <c r="E9" s="48"/>
      <c r="F9" s="48"/>
      <c r="G9" s="61">
        <f>SUM(G7:G8)</f>
        <v>0</v>
      </c>
    </row>
    <row r="10" spans="1:7" ht="15" customHeight="1" x14ac:dyDescent="0.25">
      <c r="A10" s="74"/>
      <c r="B10" s="75"/>
      <c r="C10" s="79"/>
      <c r="D10" s="39"/>
      <c r="E10" s="76"/>
      <c r="F10" s="76"/>
      <c r="G10" s="77"/>
    </row>
    <row r="11" spans="1:7" x14ac:dyDescent="0.25">
      <c r="A11" s="38"/>
      <c r="B11" s="39"/>
      <c r="C11" s="25" t="s">
        <v>25</v>
      </c>
      <c r="D11" s="49"/>
      <c r="E11" s="39"/>
      <c r="F11" s="39"/>
      <c r="G11" s="62"/>
    </row>
    <row r="12" spans="1:7" ht="90" x14ac:dyDescent="0.25">
      <c r="A12" s="38">
        <f>A8+1</f>
        <v>3</v>
      </c>
      <c r="B12" s="39">
        <v>56330</v>
      </c>
      <c r="C12" s="78" t="s">
        <v>93</v>
      </c>
      <c r="D12" s="49" t="s">
        <v>26</v>
      </c>
      <c r="E12" s="73">
        <f>17.2+1.92</f>
        <v>19.119999999999997</v>
      </c>
      <c r="F12" s="39"/>
      <c r="G12" s="58">
        <f t="shared" si="0"/>
        <v>0</v>
      </c>
    </row>
    <row r="13" spans="1:7" ht="105" x14ac:dyDescent="0.25">
      <c r="A13" s="38">
        <f>A12+1</f>
        <v>4</v>
      </c>
      <c r="B13" s="34" t="s">
        <v>28</v>
      </c>
      <c r="C13" s="78" t="s">
        <v>94</v>
      </c>
      <c r="D13" s="49" t="s">
        <v>27</v>
      </c>
      <c r="E13" s="39">
        <f>74+19.8</f>
        <v>93.8</v>
      </c>
      <c r="F13" s="39"/>
      <c r="G13" s="58">
        <f t="shared" si="0"/>
        <v>0</v>
      </c>
    </row>
    <row r="14" spans="1:7" ht="75" x14ac:dyDescent="0.25">
      <c r="A14" s="38">
        <f t="shared" ref="A14:A16" si="1">A13+1</f>
        <v>5</v>
      </c>
      <c r="B14" s="34" t="s">
        <v>71</v>
      </c>
      <c r="C14" s="78" t="s">
        <v>70</v>
      </c>
      <c r="D14" s="49" t="s">
        <v>27</v>
      </c>
      <c r="E14" s="39">
        <v>3.6</v>
      </c>
      <c r="F14" s="39"/>
      <c r="G14" s="58">
        <f t="shared" ref="G14" si="2">E14*F14</f>
        <v>0</v>
      </c>
    </row>
    <row r="15" spans="1:7" ht="90" x14ac:dyDescent="0.25">
      <c r="A15" s="38">
        <f>A14+1</f>
        <v>6</v>
      </c>
      <c r="B15" s="34" t="s">
        <v>59</v>
      </c>
      <c r="C15" s="78" t="s">
        <v>69</v>
      </c>
      <c r="D15" s="39" t="s">
        <v>27</v>
      </c>
      <c r="E15" s="39">
        <v>9.8000000000000007</v>
      </c>
      <c r="F15" s="39"/>
      <c r="G15" s="58">
        <f t="shared" si="0"/>
        <v>0</v>
      </c>
    </row>
    <row r="16" spans="1:7" ht="60" x14ac:dyDescent="0.25">
      <c r="A16" s="38">
        <f t="shared" si="1"/>
        <v>7</v>
      </c>
      <c r="B16" s="34" t="s">
        <v>60</v>
      </c>
      <c r="C16" s="78" t="s">
        <v>96</v>
      </c>
      <c r="D16" s="39" t="s">
        <v>27</v>
      </c>
      <c r="E16" s="39">
        <v>3.5</v>
      </c>
      <c r="F16" s="39"/>
      <c r="G16" s="58">
        <f t="shared" ref="G16" si="3">E16*F16</f>
        <v>0</v>
      </c>
    </row>
    <row r="17" spans="1:7" ht="75" x14ac:dyDescent="0.25">
      <c r="A17" s="38">
        <f>A16+1</f>
        <v>8</v>
      </c>
      <c r="B17" s="34" t="s">
        <v>72</v>
      </c>
      <c r="C17" s="78" t="s">
        <v>73</v>
      </c>
      <c r="D17" s="39" t="s">
        <v>27</v>
      </c>
      <c r="E17" s="39">
        <v>2.5</v>
      </c>
      <c r="F17" s="39"/>
      <c r="G17" s="58">
        <f t="shared" ref="G17" si="4">E17*F17</f>
        <v>0</v>
      </c>
    </row>
    <row r="18" spans="1:7" ht="90" x14ac:dyDescent="0.25">
      <c r="A18" s="38">
        <f t="shared" ref="A18:A20" si="5">A17+1</f>
        <v>9</v>
      </c>
      <c r="B18" s="34" t="s">
        <v>74</v>
      </c>
      <c r="C18" s="78" t="s">
        <v>95</v>
      </c>
      <c r="D18" s="39" t="s">
        <v>27</v>
      </c>
      <c r="E18" s="39">
        <f>99*0.8</f>
        <v>79.2</v>
      </c>
      <c r="F18" s="39"/>
      <c r="G18" s="58">
        <f t="shared" ref="G18" si="6">E18*F18</f>
        <v>0</v>
      </c>
    </row>
    <row r="19" spans="1:7" ht="75" x14ac:dyDescent="0.25">
      <c r="A19" s="38">
        <f t="shared" si="5"/>
        <v>10</v>
      </c>
      <c r="B19" s="34" t="s">
        <v>87</v>
      </c>
      <c r="C19" s="78" t="s">
        <v>85</v>
      </c>
      <c r="D19" s="39" t="s">
        <v>27</v>
      </c>
      <c r="E19" s="39">
        <v>6.5</v>
      </c>
      <c r="F19" s="39"/>
      <c r="G19" s="58">
        <f t="shared" ref="G19" si="7">E19*F19</f>
        <v>0</v>
      </c>
    </row>
    <row r="20" spans="1:7" ht="86.25" customHeight="1" x14ac:dyDescent="0.25">
      <c r="A20" s="38">
        <f t="shared" si="5"/>
        <v>11</v>
      </c>
      <c r="B20" s="34" t="s">
        <v>49</v>
      </c>
      <c r="C20" s="78" t="s">
        <v>97</v>
      </c>
      <c r="D20" s="39" t="s">
        <v>29</v>
      </c>
      <c r="E20" s="39">
        <f>(19.4+15.5+1+4+1+10.9)+(6.5+1+1+10+1+1+1+10.5+1+10.9)</f>
        <v>95.699999999999989</v>
      </c>
      <c r="F20" s="39"/>
      <c r="G20" s="58">
        <f t="shared" si="0"/>
        <v>0</v>
      </c>
    </row>
    <row r="21" spans="1:7" x14ac:dyDescent="0.25">
      <c r="A21" s="38"/>
      <c r="B21" s="34"/>
      <c r="C21" s="25" t="s">
        <v>25</v>
      </c>
      <c r="D21" s="40"/>
      <c r="E21" s="40"/>
      <c r="F21" s="40"/>
      <c r="G21" s="61">
        <f>SUM(G12:G20)</f>
        <v>0</v>
      </c>
    </row>
    <row r="22" spans="1:7" x14ac:dyDescent="0.25">
      <c r="A22" s="38"/>
      <c r="B22" s="34"/>
      <c r="C22" s="80"/>
      <c r="D22" s="40"/>
      <c r="E22" s="40"/>
      <c r="F22" s="40"/>
      <c r="G22" s="61"/>
    </row>
    <row r="23" spans="1:7" x14ac:dyDescent="0.25">
      <c r="A23" s="38"/>
      <c r="B23" s="34"/>
      <c r="C23" s="80" t="s">
        <v>36</v>
      </c>
      <c r="D23" s="39"/>
      <c r="E23" s="39"/>
      <c r="F23" s="39"/>
      <c r="G23" s="58"/>
    </row>
    <row r="24" spans="1:7" ht="141" customHeight="1" x14ac:dyDescent="0.25">
      <c r="A24" s="38">
        <f>A20+1</f>
        <v>12</v>
      </c>
      <c r="B24" s="34" t="s">
        <v>75</v>
      </c>
      <c r="C24" s="78" t="s">
        <v>99</v>
      </c>
      <c r="D24" s="39" t="s">
        <v>27</v>
      </c>
      <c r="E24" s="39">
        <f xml:space="preserve"> 12+6.375+4.85</f>
        <v>23.225000000000001</v>
      </c>
      <c r="F24" s="39"/>
      <c r="G24" s="58">
        <f t="shared" ref="G24:G27" si="8">E24*F24</f>
        <v>0</v>
      </c>
    </row>
    <row r="25" spans="1:7" ht="45" x14ac:dyDescent="0.25">
      <c r="A25" s="38">
        <f>A24+1</f>
        <v>13</v>
      </c>
      <c r="B25" s="34" t="s">
        <v>76</v>
      </c>
      <c r="C25" s="78" t="s">
        <v>84</v>
      </c>
      <c r="D25" s="39" t="s">
        <v>56</v>
      </c>
      <c r="E25" s="39">
        <v>6</v>
      </c>
      <c r="F25" s="39"/>
      <c r="G25" s="58">
        <f t="shared" ref="G25" si="9">E25*F25</f>
        <v>0</v>
      </c>
    </row>
    <row r="26" spans="1:7" ht="93" customHeight="1" x14ac:dyDescent="0.25">
      <c r="A26" s="38">
        <f t="shared" ref="A26:A33" si="10">A25+1</f>
        <v>14</v>
      </c>
      <c r="B26" s="34" t="s">
        <v>64</v>
      </c>
      <c r="C26" s="78" t="s">
        <v>100</v>
      </c>
      <c r="D26" s="39" t="s">
        <v>56</v>
      </c>
      <c r="E26" s="39">
        <v>4</v>
      </c>
      <c r="F26" s="39"/>
      <c r="G26" s="58">
        <f t="shared" si="8"/>
        <v>0</v>
      </c>
    </row>
    <row r="27" spans="1:7" ht="66.75" customHeight="1" x14ac:dyDescent="0.25">
      <c r="A27" s="38">
        <f t="shared" si="10"/>
        <v>15</v>
      </c>
      <c r="B27" s="34" t="s">
        <v>31</v>
      </c>
      <c r="C27" s="78" t="s">
        <v>101</v>
      </c>
      <c r="D27" s="39" t="s">
        <v>29</v>
      </c>
      <c r="E27" s="39">
        <f>(19.4+15.5+10.9)+(10.9+6.5)</f>
        <v>63.199999999999996</v>
      </c>
      <c r="F27" s="39"/>
      <c r="G27" s="58">
        <f t="shared" si="8"/>
        <v>0</v>
      </c>
    </row>
    <row r="28" spans="1:7" ht="90" x14ac:dyDescent="0.25">
      <c r="A28" s="38">
        <f t="shared" si="10"/>
        <v>16</v>
      </c>
      <c r="B28" s="34" t="s">
        <v>32</v>
      </c>
      <c r="C28" s="78" t="s">
        <v>77</v>
      </c>
      <c r="D28" s="39" t="s">
        <v>56</v>
      </c>
      <c r="E28" s="39">
        <v>4</v>
      </c>
      <c r="F28" s="39"/>
      <c r="G28" s="58">
        <f t="shared" si="0"/>
        <v>0</v>
      </c>
    </row>
    <row r="29" spans="1:7" ht="60" x14ac:dyDescent="0.25">
      <c r="A29" s="38">
        <f t="shared" si="10"/>
        <v>17</v>
      </c>
      <c r="B29" s="34" t="s">
        <v>33</v>
      </c>
      <c r="C29" s="78" t="s">
        <v>78</v>
      </c>
      <c r="D29" s="39" t="s">
        <v>29</v>
      </c>
      <c r="E29" s="39">
        <v>14.5</v>
      </c>
      <c r="F29" s="39"/>
      <c r="G29" s="58">
        <f t="shared" ref="G29:G31" si="11">E29*F29</f>
        <v>0</v>
      </c>
    </row>
    <row r="30" spans="1:7" ht="60" x14ac:dyDescent="0.25">
      <c r="A30" s="38">
        <f t="shared" si="10"/>
        <v>18</v>
      </c>
      <c r="B30" s="34" t="s">
        <v>61</v>
      </c>
      <c r="C30" s="78" t="s">
        <v>86</v>
      </c>
      <c r="D30" s="39" t="s">
        <v>29</v>
      </c>
      <c r="E30" s="39">
        <v>10</v>
      </c>
      <c r="F30" s="39"/>
      <c r="G30" s="58">
        <f t="shared" si="11"/>
        <v>0</v>
      </c>
    </row>
    <row r="31" spans="1:7" ht="63" customHeight="1" x14ac:dyDescent="0.25">
      <c r="A31" s="38">
        <f t="shared" si="10"/>
        <v>19</v>
      </c>
      <c r="B31" s="34" t="s">
        <v>62</v>
      </c>
      <c r="C31" s="78" t="s">
        <v>79</v>
      </c>
      <c r="D31" s="39" t="s">
        <v>29</v>
      </c>
      <c r="E31" s="39">
        <v>2</v>
      </c>
      <c r="F31" s="39"/>
      <c r="G31" s="58">
        <f t="shared" si="11"/>
        <v>0</v>
      </c>
    </row>
    <row r="32" spans="1:7" ht="66" customHeight="1" x14ac:dyDescent="0.25">
      <c r="A32" s="38">
        <f t="shared" si="10"/>
        <v>20</v>
      </c>
      <c r="B32" s="34" t="s">
        <v>63</v>
      </c>
      <c r="C32" s="78" t="s">
        <v>80</v>
      </c>
      <c r="D32" s="39" t="s">
        <v>29</v>
      </c>
      <c r="E32" s="39">
        <v>2</v>
      </c>
      <c r="F32" s="39"/>
      <c r="G32" s="58">
        <f t="shared" ref="G32" si="12">E32*F32</f>
        <v>0</v>
      </c>
    </row>
    <row r="33" spans="1:7" ht="63" customHeight="1" x14ac:dyDescent="0.25">
      <c r="A33" s="38">
        <f t="shared" si="10"/>
        <v>21</v>
      </c>
      <c r="B33" s="34" t="s">
        <v>30</v>
      </c>
      <c r="C33" s="78" t="s">
        <v>81</v>
      </c>
      <c r="D33" s="39" t="s">
        <v>29</v>
      </c>
      <c r="E33" s="39">
        <v>2.95</v>
      </c>
      <c r="F33" s="39"/>
      <c r="G33" s="58">
        <f t="shared" ref="G33" si="13">E33*F33</f>
        <v>0</v>
      </c>
    </row>
    <row r="34" spans="1:7" ht="15.75" thickBot="1" x14ac:dyDescent="0.3">
      <c r="A34" s="43"/>
      <c r="B34" s="44"/>
      <c r="C34" s="30" t="s">
        <v>36</v>
      </c>
      <c r="D34" s="51"/>
      <c r="E34" s="51"/>
      <c r="F34" s="51"/>
      <c r="G34" s="63">
        <f>SUM(G24:G33)</f>
        <v>0</v>
      </c>
    </row>
    <row r="35" spans="1:7" ht="15.75" thickBot="1" x14ac:dyDescent="0.3">
      <c r="A35" s="45"/>
      <c r="B35" s="46"/>
      <c r="C35" s="33" t="s">
        <v>45</v>
      </c>
      <c r="D35" s="46"/>
      <c r="E35" s="46"/>
      <c r="F35" s="46"/>
      <c r="G35" s="64">
        <f>G9+G21+G34</f>
        <v>0</v>
      </c>
    </row>
    <row r="36" spans="1:7" ht="15.75" thickBot="1" x14ac:dyDescent="0.3">
      <c r="A36" s="31"/>
      <c r="B36" s="32"/>
      <c r="C36" s="33" t="s">
        <v>46</v>
      </c>
      <c r="D36" s="32"/>
      <c r="E36" s="32"/>
      <c r="F36" s="32"/>
      <c r="G36" s="64">
        <f>G35*1.21</f>
        <v>0</v>
      </c>
    </row>
    <row r="41" spans="1:7" x14ac:dyDescent="0.25">
      <c r="B41" s="27"/>
    </row>
    <row r="42" spans="1:7" x14ac:dyDescent="0.25">
      <c r="B42" s="27"/>
    </row>
    <row r="43" spans="1:7" x14ac:dyDescent="0.25">
      <c r="B43" s="27"/>
    </row>
    <row r="44" spans="1:7" x14ac:dyDescent="0.25">
      <c r="B44" s="27"/>
    </row>
    <row r="45" spans="1:7" x14ac:dyDescent="0.25">
      <c r="B45" s="27"/>
    </row>
    <row r="46" spans="1:7" x14ac:dyDescent="0.25">
      <c r="B46" s="27"/>
    </row>
  </sheetData>
  <mergeCells count="1">
    <mergeCell ref="F3:G3"/>
  </mergeCells>
  <pageMargins left="0.7" right="0.7" top="0.78740157499999996" bottom="0.78740157499999996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K15" sqref="K15"/>
    </sheetView>
  </sheetViews>
  <sheetFormatPr defaultRowHeight="15" x14ac:dyDescent="0.25"/>
  <cols>
    <col min="3" max="3" width="55.140625" customWidth="1"/>
    <col min="4" max="4" width="8.7109375" customWidth="1"/>
    <col min="6" max="6" width="14.85546875" customWidth="1"/>
    <col min="7" max="7" width="13.7109375" customWidth="1"/>
  </cols>
  <sheetData>
    <row r="1" spans="1:7" x14ac:dyDescent="0.25">
      <c r="A1" s="3" t="s">
        <v>0</v>
      </c>
      <c r="B1" s="2"/>
      <c r="C1" s="4" t="s">
        <v>68</v>
      </c>
      <c r="D1" s="1"/>
      <c r="E1" s="1"/>
      <c r="F1" s="1"/>
      <c r="G1" s="1"/>
    </row>
    <row r="2" spans="1:7" ht="15.75" thickBot="1" x14ac:dyDescent="0.3">
      <c r="A2" s="3" t="s">
        <v>1</v>
      </c>
      <c r="B2" s="2"/>
      <c r="C2" s="29" t="s">
        <v>37</v>
      </c>
      <c r="D2" s="1"/>
      <c r="E2" s="1"/>
      <c r="F2" s="1"/>
      <c r="G2" s="1"/>
    </row>
    <row r="3" spans="1:7" x14ac:dyDescent="0.25">
      <c r="A3" s="5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82" t="s">
        <v>7</v>
      </c>
      <c r="G3" s="82"/>
    </row>
    <row r="4" spans="1:7" x14ac:dyDescent="0.25">
      <c r="A4" s="8" t="s">
        <v>8</v>
      </c>
      <c r="B4" s="9" t="s">
        <v>9</v>
      </c>
      <c r="C4" s="9"/>
      <c r="D4" s="10" t="s">
        <v>10</v>
      </c>
      <c r="E4" s="10" t="s">
        <v>11</v>
      </c>
      <c r="F4" s="10" t="s">
        <v>12</v>
      </c>
      <c r="G4" s="11" t="s">
        <v>13</v>
      </c>
    </row>
    <row r="5" spans="1:7" ht="15.75" thickBot="1" x14ac:dyDescent="0.3">
      <c r="A5" s="12">
        <v>1</v>
      </c>
      <c r="B5" s="13" t="s">
        <v>14</v>
      </c>
      <c r="C5" s="13" t="s">
        <v>15</v>
      </c>
      <c r="D5" s="14">
        <v>4</v>
      </c>
      <c r="E5" s="14">
        <v>5</v>
      </c>
      <c r="F5" s="14">
        <v>6</v>
      </c>
      <c r="G5" s="68">
        <v>7</v>
      </c>
    </row>
    <row r="6" spans="1:7" x14ac:dyDescent="0.25">
      <c r="A6" s="41"/>
      <c r="B6" s="54"/>
      <c r="C6" s="52" t="s">
        <v>17</v>
      </c>
      <c r="D6" s="37"/>
      <c r="E6" s="37"/>
      <c r="F6" s="37"/>
      <c r="G6" s="69"/>
    </row>
    <row r="7" spans="1:7" ht="46.5" customHeight="1" x14ac:dyDescent="0.25">
      <c r="A7" s="38">
        <v>1</v>
      </c>
      <c r="B7" s="39">
        <v>132932</v>
      </c>
      <c r="C7" s="35" t="s">
        <v>102</v>
      </c>
      <c r="D7" s="39" t="s">
        <v>26</v>
      </c>
      <c r="E7" s="39">
        <v>3.6</v>
      </c>
      <c r="F7" s="39"/>
      <c r="G7" s="62">
        <f t="shared" ref="G7" si="0">E7*F7</f>
        <v>0</v>
      </c>
    </row>
    <row r="8" spans="1:7" x14ac:dyDescent="0.25">
      <c r="A8" s="38"/>
      <c r="B8" s="39"/>
      <c r="C8" s="53" t="s">
        <v>17</v>
      </c>
      <c r="D8" s="39"/>
      <c r="E8" s="39"/>
      <c r="F8" s="39"/>
      <c r="G8" s="65">
        <f>SUM(G7)</f>
        <v>0</v>
      </c>
    </row>
    <row r="9" spans="1:7" x14ac:dyDescent="0.25">
      <c r="A9" s="38"/>
      <c r="B9" s="39"/>
      <c r="C9" s="53"/>
      <c r="D9" s="39"/>
      <c r="E9" s="39"/>
      <c r="F9" s="39"/>
      <c r="G9" s="65"/>
    </row>
    <row r="10" spans="1:7" x14ac:dyDescent="0.25">
      <c r="A10" s="38"/>
      <c r="B10" s="39"/>
      <c r="C10" s="36" t="s">
        <v>35</v>
      </c>
      <c r="D10" s="39"/>
      <c r="E10" s="39"/>
      <c r="F10" s="39"/>
      <c r="G10" s="62"/>
    </row>
    <row r="11" spans="1:7" ht="60" x14ac:dyDescent="0.25">
      <c r="A11" s="38">
        <f>A7+1</f>
        <v>2</v>
      </c>
      <c r="B11" s="39">
        <v>89712</v>
      </c>
      <c r="C11" s="26" t="s">
        <v>103</v>
      </c>
      <c r="D11" s="39" t="s">
        <v>56</v>
      </c>
      <c r="E11" s="39">
        <v>2</v>
      </c>
      <c r="F11" s="39"/>
      <c r="G11" s="62">
        <f t="shared" ref="G11:G12" si="1">E11*F11</f>
        <v>0</v>
      </c>
    </row>
    <row r="12" spans="1:7" ht="75" x14ac:dyDescent="0.25">
      <c r="A12" s="38">
        <f>A11+1</f>
        <v>3</v>
      </c>
      <c r="B12" s="39">
        <v>87433</v>
      </c>
      <c r="C12" s="26" t="s">
        <v>104</v>
      </c>
      <c r="D12" s="39" t="s">
        <v>29</v>
      </c>
      <c r="E12" s="39">
        <v>6</v>
      </c>
      <c r="F12" s="39"/>
      <c r="G12" s="62">
        <f t="shared" si="1"/>
        <v>0</v>
      </c>
    </row>
    <row r="13" spans="1:7" ht="15.75" thickBot="1" x14ac:dyDescent="0.3">
      <c r="A13" s="43"/>
      <c r="B13" s="44"/>
      <c r="C13" s="36" t="s">
        <v>35</v>
      </c>
      <c r="D13" s="67"/>
      <c r="E13" s="67"/>
      <c r="F13" s="67"/>
      <c r="G13" s="63">
        <f>SUM(G11:G12)</f>
        <v>0</v>
      </c>
    </row>
    <row r="14" spans="1:7" ht="15.75" thickBot="1" x14ac:dyDescent="0.3">
      <c r="A14" s="31"/>
      <c r="B14" s="32"/>
      <c r="C14" s="33" t="s">
        <v>45</v>
      </c>
      <c r="D14" s="32"/>
      <c r="E14" s="32"/>
      <c r="F14" s="32"/>
      <c r="G14" s="70">
        <f>G13+G8</f>
        <v>0</v>
      </c>
    </row>
    <row r="15" spans="1:7" ht="15.75" thickBot="1" x14ac:dyDescent="0.3">
      <c r="A15" s="31"/>
      <c r="B15" s="32"/>
      <c r="C15" s="33" t="s">
        <v>46</v>
      </c>
      <c r="D15" s="32"/>
      <c r="E15" s="32"/>
      <c r="F15" s="32"/>
      <c r="G15" s="64">
        <f>G14*1.21</f>
        <v>0</v>
      </c>
    </row>
    <row r="22" ht="48" customHeight="1" x14ac:dyDescent="0.25"/>
    <row r="23" ht="21" customHeight="1" x14ac:dyDescent="0.25"/>
  </sheetData>
  <mergeCells count="1">
    <mergeCell ref="F3:G3"/>
  </mergeCells>
  <pageMargins left="0.7" right="0.7" top="0.78740157499999996" bottom="0.78740157499999996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krycí list</vt:lpstr>
      <vt:lpstr>SO001-DEMOLICE</vt:lpstr>
      <vt:lpstr>SO100-KOMUNIKACE</vt:lpstr>
      <vt:lpstr>SO300-ODVODNĚNÍ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carcass</dc:creator>
  <cp:lastModifiedBy>carcass</cp:lastModifiedBy>
  <cp:lastPrinted>2016-02-19T08:45:32Z</cp:lastPrinted>
  <dcterms:created xsi:type="dcterms:W3CDTF">2015-04-17T12:06:55Z</dcterms:created>
  <dcterms:modified xsi:type="dcterms:W3CDTF">2017-02-09T11:47:42Z</dcterms:modified>
</cp:coreProperties>
</file>