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10" windowWidth="18195" windowHeight="11895" tabRatio="622"/>
  </bookViews>
  <sheets>
    <sheet name="krycí list" sheetId="4" r:id="rId1"/>
    <sheet name="SO100-KOMUNIKACE" sheetId="1" r:id="rId2"/>
    <sheet name="SO300-ODVODNĚNÍ" sheetId="3" r:id="rId3"/>
  </sheets>
  <calcPr calcId="144525"/>
</workbook>
</file>

<file path=xl/calcChain.xml><?xml version="1.0" encoding="utf-8"?>
<calcChain xmlns="http://schemas.openxmlformats.org/spreadsheetml/2006/main">
  <c r="E37" i="1" l="1"/>
  <c r="G20" i="3" l="1"/>
  <c r="A39" i="1" l="1"/>
  <c r="A40" i="1" s="1"/>
  <c r="A41" i="1" s="1"/>
  <c r="A42" i="1" s="1"/>
  <c r="A43" i="1" s="1"/>
  <c r="A44" i="1" s="1"/>
  <c r="A38" i="1"/>
  <c r="A37" i="1"/>
  <c r="A26" i="1"/>
  <c r="A27" i="1" s="1"/>
  <c r="A28" i="1" s="1"/>
  <c r="A29" i="1" s="1"/>
  <c r="A30" i="1" s="1"/>
  <c r="A31" i="1" s="1"/>
  <c r="A32" i="1" s="1"/>
  <c r="A33" i="1" s="1"/>
  <c r="A25" i="1"/>
  <c r="A24" i="1"/>
  <c r="A23" i="1"/>
  <c r="A14" i="1"/>
  <c r="A15" i="1" s="1"/>
  <c r="A16" i="1" s="1"/>
  <c r="A17" i="1" s="1"/>
  <c r="A18" i="1" s="1"/>
  <c r="A19" i="1" s="1"/>
  <c r="A13" i="1"/>
  <c r="A12" i="1"/>
  <c r="G8" i="1"/>
  <c r="A8" i="1"/>
  <c r="G7" i="1"/>
  <c r="G9" i="1" l="1"/>
  <c r="G17" i="1"/>
  <c r="G37" i="1"/>
  <c r="G44" i="1"/>
  <c r="E44" i="1"/>
  <c r="E7" i="3"/>
  <c r="E14" i="3"/>
  <c r="G14" i="3"/>
  <c r="G13" i="3"/>
  <c r="E13" i="1"/>
  <c r="G13" i="1" s="1"/>
  <c r="G41" i="1"/>
  <c r="E33" i="1"/>
  <c r="G29" i="1"/>
  <c r="E28" i="1"/>
  <c r="E25" i="1"/>
  <c r="G25" i="1" s="1"/>
  <c r="E26" i="1"/>
  <c r="E24" i="1"/>
  <c r="E23" i="1"/>
  <c r="E18" i="1"/>
  <c r="E16" i="1"/>
  <c r="E15" i="1"/>
  <c r="E14" i="1"/>
  <c r="E12" i="1"/>
  <c r="A12" i="3" l="1"/>
  <c r="A15" i="3" s="1"/>
  <c r="A16" i="3" s="1"/>
  <c r="G21" i="3"/>
  <c r="G22" i="3" s="1"/>
  <c r="G16" i="3"/>
  <c r="E15" i="3"/>
  <c r="G12" i="3"/>
  <c r="G39" i="1" l="1"/>
  <c r="G38" i="1"/>
  <c r="G43" i="1"/>
  <c r="G31" i="1"/>
  <c r="G32" i="1"/>
  <c r="G19" i="1"/>
  <c r="G18" i="1"/>
  <c r="G14" i="1" l="1"/>
  <c r="G42" i="1" l="1"/>
  <c r="G40" i="1"/>
  <c r="G45" i="1" s="1"/>
  <c r="G33" i="1"/>
  <c r="G30" i="1"/>
  <c r="G28" i="1"/>
  <c r="G27" i="1"/>
  <c r="G26" i="1"/>
  <c r="G24" i="1"/>
  <c r="G23" i="1"/>
  <c r="G16" i="1"/>
  <c r="G15" i="1"/>
  <c r="G12" i="1"/>
  <c r="G15" i="3"/>
  <c r="G11" i="3"/>
  <c r="G17" i="3" s="1"/>
  <c r="G7" i="3"/>
  <c r="G8" i="3" s="1"/>
  <c r="G34" i="1" l="1"/>
  <c r="G23" i="3"/>
  <c r="G20" i="1"/>
  <c r="G46" i="1" s="1"/>
  <c r="C10" i="4"/>
  <c r="G47" i="1" l="1"/>
  <c r="D10" i="4"/>
  <c r="G24" i="3" l="1"/>
  <c r="C9" i="4"/>
  <c r="D9" i="4" l="1"/>
  <c r="D6" i="4" s="1"/>
  <c r="D5" i="4"/>
</calcChain>
</file>

<file path=xl/sharedStrings.xml><?xml version="1.0" encoding="utf-8"?>
<sst xmlns="http://schemas.openxmlformats.org/spreadsheetml/2006/main" count="177" uniqueCount="117">
  <si>
    <t>Stavba :</t>
  </si>
  <si>
    <t>číslo a název SO:</t>
  </si>
  <si>
    <t>Poř.</t>
  </si>
  <si>
    <t>Kód</t>
  </si>
  <si>
    <t>Název položky</t>
  </si>
  <si>
    <t>Měrná</t>
  </si>
  <si>
    <t>Počet</t>
  </si>
  <si>
    <t>CENA</t>
  </si>
  <si>
    <t>č.pol.</t>
  </si>
  <si>
    <t>položky</t>
  </si>
  <si>
    <t>jednotka</t>
  </si>
  <si>
    <t>jednotek</t>
  </si>
  <si>
    <t>jednotková</t>
  </si>
  <si>
    <t>celkem</t>
  </si>
  <si>
    <t>2</t>
  </si>
  <si>
    <t>3</t>
  </si>
  <si>
    <t>Všeobecné konstrukce a práce</t>
  </si>
  <si>
    <t>Zemní práce</t>
  </si>
  <si>
    <t xml:space="preserve">M3        </t>
  </si>
  <si>
    <t>03100</t>
  </si>
  <si>
    <t>KPL</t>
  </si>
  <si>
    <t xml:space="preserve">03730 </t>
  </si>
  <si>
    <t>113322</t>
  </si>
  <si>
    <t>173103</t>
  </si>
  <si>
    <t xml:space="preserve">18120 </t>
  </si>
  <si>
    <t xml:space="preserve">M2         </t>
  </si>
  <si>
    <t>Komunikace</t>
  </si>
  <si>
    <t>M3</t>
  </si>
  <si>
    <t>574A03</t>
  </si>
  <si>
    <t>574E06</t>
  </si>
  <si>
    <t xml:space="preserve">572111 </t>
  </si>
  <si>
    <t>M2</t>
  </si>
  <si>
    <t>572211</t>
  </si>
  <si>
    <t>M</t>
  </si>
  <si>
    <t>SO 100 - Komunikace</t>
  </si>
  <si>
    <t>Úpravy povrchů, podlahy, výplně otvorů</t>
  </si>
  <si>
    <t>Ostatní konstrukce a práce</t>
  </si>
  <si>
    <t>SO 300 - Odvodnění</t>
  </si>
  <si>
    <t>SO</t>
  </si>
  <si>
    <t>Název objektu</t>
  </si>
  <si>
    <t>Cena bez DPH</t>
  </si>
  <si>
    <t>Celková cena bez DPH</t>
  </si>
  <si>
    <t>SO100</t>
  </si>
  <si>
    <t>SO300</t>
  </si>
  <si>
    <t>Odvodnění</t>
  </si>
  <si>
    <t>Celkem bez DPH</t>
  </si>
  <si>
    <t>Celkem s DPH 21%</t>
  </si>
  <si>
    <t>Cena s DPH 21%</t>
  </si>
  <si>
    <t>Zpracoval : Ing. Jiří Šklíba</t>
  </si>
  <si>
    <t>58920</t>
  </si>
  <si>
    <t>Soupis objektů stavby :</t>
  </si>
  <si>
    <t>Celková cena s DPH 21%</t>
  </si>
  <si>
    <t>Podrobné specifikace k obsahu jednotlivých položek jsou ke stažení na této adrese :</t>
  </si>
  <si>
    <t>POMOC PRÁCE ZAJIŠŤ NEBO ZŘÍZ OCHRANU INŽENÝRSKÝCH SÍTÍ 
vytyčení a ochrana stávajících inženýrských sítí
1=1</t>
  </si>
  <si>
    <t>113722</t>
  </si>
  <si>
    <t>ODSTAVNÁ-MANIPULAČNÍ PLOCHA V BÍLOKOSTELECKÉ ULICI-CHRASTAVA</t>
  </si>
  <si>
    <t>KUS</t>
  </si>
  <si>
    <t>919112</t>
  </si>
  <si>
    <t>123932</t>
  </si>
  <si>
    <t>18230</t>
  </si>
  <si>
    <t>18241</t>
  </si>
  <si>
    <t>58261A</t>
  </si>
  <si>
    <t>91551</t>
  </si>
  <si>
    <t>914121</t>
  </si>
  <si>
    <t>900001</t>
  </si>
  <si>
    <t>CHRASTAVA - OPRAVA POVRCHŮ NÁMĚSTÍ</t>
  </si>
  <si>
    <t xml:space="preserve">ODSTRAN PODKL VOZOVEK A CHODNÍKŮ Z KAMENIVA NESTMEL, ODVOZ DO 2KM 
Odebrání původní konstrukce v místě  vozovky a parkového chodníku, včetně poplatku za skládku
vozovka : 0,35*(1487)=520,45
chodník : 0,25*(712-216)=124
celkem : 520,45+124=644,245
</t>
  </si>
  <si>
    <t>ODKOP PRO SPOD STAVBU SILNIC A ŽELEZNIC TŘ. III, ODVOZ DO 2KM
odvoz výkop pro parkový chodník ve stávající zeleni, vč. skládkovného
chodník : 0,25*((94-48)+77+6+8)=34,25</t>
  </si>
  <si>
    <t>ZEMNÍ KRAJNICE A DOSYPÁVKY SE ZHUT DO 100% PS 
dosypávky podél betonových obrub ze zeminy vhodné k násypu
0,2*(292,2+120,4+241,8)=130,88</t>
  </si>
  <si>
    <t>ÚPRAVA PLÁNĚ SE ZHUTNĚNÍM V HORNINĚ TŘ. II 
úprava pláně včetně vyrovnání výškových rozdílů. Míru zhutnění určuje projekt - viz. výkr. C.102. Včetně hutnících zkoušek v počtu 6.
chodník (30 Mpa): 846
vozovka (45 Mpa) : 1040
parkoviště (45 Mpa): 442
Celkem : 846+1040+442=2328</t>
  </si>
  <si>
    <t>ROZPROSTŘENÍ ORNICE V ROVINĚ
rozprostření sejmuté ornice v tl. 100 mm
364*0,1=36,4</t>
  </si>
  <si>
    <t>ZALOŽENÍ TRÁVNÍKU RUČNÍM VÝSEVEM
založení trávníku na plochách s rozprostřenou ornicí
364</t>
  </si>
  <si>
    <t>VOZOVKOVÉ VRSTVY ZE ŠTĚRKODRTI 
konstrukční vrstvy parkoviště, chodníku, stání pro kontejnery a vozovky, štěrkodrť ŠDa frakce 0-63
chodník : (846)*0,15=126,9 (A)
konstrukce vozovky : (1040)*(0,15+0,15)=312 (B)
konstrukce parkoviště : (442)*(0,15+0,20)=154,7 (C)
celkem : 126,9+312+154,7=593,60</t>
  </si>
  <si>
    <t>ASFALTOVÝ BETON PRO OBRUSNÉ VRSTVY ACO 11 
obrusný kryt asfaltové vozovky v tl. 40 mm
1040*0,04=41,6</t>
  </si>
  <si>
    <t>574C06</t>
  </si>
  <si>
    <t>ASFALTOVÝ BETON PRO LOŽNÍ VRSTVY ACL 16+, 16S
ložná asfaltová vrstva vozovky v tl. 60 mm
1040*0,06=62,4</t>
  </si>
  <si>
    <t>ASFALTOVÝ BETON PRO PODKLADNÍ VRSTVY ACP 16+, 16S 
podkladní asfaltová vrstva vozovky v tl. 50 mm
1040*0,05=52</t>
  </si>
  <si>
    <t>INFILTRAČNÍ POSTŘIK ASFALTOVÝ DO 0,5KG/M2 
infiltrační postřik mezi stávající podkladní vrstvu vozovky a vrstvu ACP 16+ a obetonováním propustku a ACO 11 u konstr. č. 4
1040</t>
  </si>
  <si>
    <t>SPOJOVACÍ POSTŘIK Z ASFALTU DO 0,5KG/M2 
spojovací postřik mezi vrstvu ACP16+ a ACO 11
1040*2=2080</t>
  </si>
  <si>
    <t>582322</t>
  </si>
  <si>
    <t>DLÁŽDĚNÉ KRYTY Z MOZAIK KOSTEK VÍCEBAREVNÝCH DO LOŽE Z MC
dlažba z kostek 40/60, do lože  fr. 4/8, kostka bílá -75% plochy, kostka černá - 25% plochy. Dlažba vč. provedení symbolu QR kódu a letopočtu</t>
  </si>
  <si>
    <t>KRYTY Z BETON DLAŽDIC SE ZÁMKEM BAREV RELIÉF TL 60MM DO LOŽE Z KAM
dlažba obdélník betonová červená reliéfní 100/200/60 do lože z drceného kameniva tl. 40 mm - hmatné a signální pásy
23,6=23,6</t>
  </si>
  <si>
    <t>58241</t>
  </si>
  <si>
    <t>DLÁŽDĚNÉ KRYTY Z KAMEN DESEK DO LOŽE Z KAMENIVA
dlažba hladká - velikost 25x25 cm - podél varovných a signálních pásů
15,5=15,5</t>
  </si>
  <si>
    <t>58221</t>
  </si>
  <si>
    <t>DLÁŽDĚNÉ KRYTY Z DROBNÝCH KOSTEK DO LOŽE Z KAMENIVA
parkoviště - žulové kostky vel. 10/12 do lože z kameniva 4/8 tl. 50 mm
442</t>
  </si>
  <si>
    <t>VÝPLŇ SPAR MODIFIKOVANÝM ASFALTEM
Provedení dilatčních spár mezi asfaltovým krytem a obrubníky, včetně proříznutí komůrkové spáry všech souvisejících prací
86+15+66+8+11+127+35=348</t>
  </si>
  <si>
    <t>VODOROVNÉ DOPRAVNÍ ZNAČENÍ - PŘEDEM PŘIPRAVENÉ SYMBOLY
dopravní značení V10f - vyhrazené stání pro invalidy
2=2</t>
  </si>
  <si>
    <t>DOPRAVNÍ ZNAČKY ZÁKLADNÍ VELIKOSTI OCELOVÉ FÓLIE TŘ 1 - DODÁVKA A MONTÁŽ
IP 12 - 2x
celkem - 2 ks</t>
  </si>
  <si>
    <t>CHODNÍKOVÉ OBRUBY Z KAMENNÝCH OBRUBNÍKŮ ŠÍŘ 300MM
obrubník 300/200/1000 s nášlapem 2-10 cm (dle situace), do bet. lože s opěrkou v tl. min. 10 cm
120,4=120,4</t>
  </si>
  <si>
    <t>91771</t>
  </si>
  <si>
    <t>OBRUBA Z DLAŽEBNÍCH KOSTEK VELKÝCH
jednořádková obruba z kostek 15/17, zapuštěná podél parkovacích stání
241,8=241,8</t>
  </si>
  <si>
    <t>917427.1</t>
  </si>
  <si>
    <t>917427.2</t>
  </si>
  <si>
    <t>CHODNÍKOVÉ OBRUBY Z KAMENNÝCH OBRUBNÍKŮ ŠÍŘ 300MM
řezané obloukové R=1 m
3x poloměr 1 m, na úhel 90° - 6 KS</t>
  </si>
  <si>
    <t>91743</t>
  </si>
  <si>
    <t>CHODNÍKOVÉ OBRUBY Z KAMENNÝCH KRAJNÍKŮ
žulové krajníky KS3
292,2</t>
  </si>
  <si>
    <t>FRÉZOVÁNÍ ZPEVNĚNÝCH PLOCH ASFALTOVÝCH, ODVOZ DO 2KM
frézování stáv. vozovkydo tl. 10 cm (bude upřesněno při realizaci), vč. poplatku za recyklaci
1487*0,1=148,7</t>
  </si>
  <si>
    <t>VÝŠKOVÁ ÚPRAVA KRYCÍCH HRNCŮ</t>
  </si>
  <si>
    <t>ŘEZÁNÍ ASFALTOVÉHO KRYTU VOZOVEK TL DO 100MM</t>
  </si>
  <si>
    <t>VPUSŤ KANALIZAČNÍ ULIČNÍ KOMPLETNÍ Z BETONOVÝCH DÍLCŮ
uliční vpusti UV1, UV2, UV3, UV4
4</t>
  </si>
  <si>
    <t xml:space="preserve">VÝŠKOVÁ ÚPRAVA POKLOPŮ
</t>
  </si>
  <si>
    <t>POTRUBÍ DREN Z TRUB PLAST (I FLEXIBIL) DN DO 100MM DĚROVANÝCH
flexibilní děrovaná drenáž, vč. obsypu a vrstvy podkladního písku - viz. průvodní zpráva
20+11.7=31.7</t>
  </si>
  <si>
    <t>HLOUBENÍ RÝH ŠÍŘ DO 2M PAŽ I NEPAŽ TŘ. III, ODVOZ DO 2KM
hloubení rýhy pro uložení drenáže + přípojky UV, vč. poplatku za skládku
(70+40+15)*0,4*0,5=25</t>
  </si>
  <si>
    <t>JÁDROVÝ VRT DN 120  DO STĚNY DEŠŤOVÉ KANALIZACE
vrt pro osazení plastové odbočky pro zaústění drenáží
1</t>
  </si>
  <si>
    <t>PLASTOVÁ ODBOČKA DN100
odbočka pro zaústění drenáže do výtoku ze vpustí
3</t>
  </si>
  <si>
    <t>915111</t>
  </si>
  <si>
    <t>12110</t>
  </si>
  <si>
    <t>SEJMUTÍ ORNICE NEBO LESNÍ PŮDY
sejmutí ornice podél obrubníků v tl. 100 mm, bude uskladněna na deponii staveniště k opětovnému rozprostření</t>
  </si>
  <si>
    <t>POTRUBÍ Z TRUB PLASTOVÝCH ODPADNÍCH DN DO 150MM
přípojky přemístěných vpustí, včetně zásypu</t>
  </si>
  <si>
    <t>http://tridniky.cz/PDF/OTSKP_2017_III.pdf</t>
  </si>
  <si>
    <t>Položky jsou z aktuálního třídníku OTSKP-SPK</t>
  </si>
  <si>
    <t>96687</t>
  </si>
  <si>
    <t>VYBOURÁNÍ ULIČNÍCH VPUSTÍ KOMPLETNÍCH</t>
  </si>
  <si>
    <t>VODOROVNÉ DOPRAVNÍ ZNAČENÍ BARVOU HLADKÉ - DODÁVKA A POKLÁDKA
V10b: 4,5*8*0,125=4,5
V7: 6*1,5=9
V13a: 4=4
celkem: 9+4+4,5=17,5</t>
  </si>
  <si>
    <t>ZAŘÍZENÍ STAVENIŠTĚ - ZŘÍZENÍ, PROVOZ, DEMONTÁŽ 
zařízení staveniště, oplocení, výstražné značení - viz. situace E.1 - DIO
1=1</t>
  </si>
  <si>
    <t>soutěžní výkaz výměr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</si>
</sst>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vertical="top"/>
    </xf>
    <xf numFmtId="49" fontId="0" fillId="0" borderId="0" xfId="0" applyNumberFormat="1" applyAlignment="1">
      <alignment horizontal="right" vertical="top"/>
    </xf>
    <xf numFmtId="0" fontId="0" fillId="0" borderId="0" xfId="0" applyFont="1" applyAlignment="1">
      <alignment vertical="top"/>
    </xf>
    <xf numFmtId="49" fontId="2" fillId="0" borderId="0" xfId="0" applyNumberFormat="1" applyFont="1" applyAlignment="1">
      <alignment vertical="top"/>
    </xf>
    <xf numFmtId="0" fontId="0" fillId="0" borderId="1" xfId="0" applyFont="1" applyBorder="1" applyAlignment="1">
      <alignment horizontal="center" vertical="top"/>
    </xf>
    <xf numFmtId="49" fontId="0" fillId="0" borderId="2" xfId="0" applyNumberFormat="1" applyFont="1" applyBorder="1" applyAlignment="1">
      <alignment horizontal="center" vertical="top"/>
    </xf>
    <xf numFmtId="0" fontId="0" fillId="0" borderId="2" xfId="0" applyFont="1" applyBorder="1" applyAlignment="1">
      <alignment horizontal="center" vertical="top"/>
    </xf>
    <xf numFmtId="0" fontId="0" fillId="0" borderId="4" xfId="0" applyFont="1" applyBorder="1" applyAlignment="1">
      <alignment horizontal="center" vertical="top"/>
    </xf>
    <xf numFmtId="49" fontId="0" fillId="0" borderId="5" xfId="0" applyNumberFormat="1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0" fontId="0" fillId="0" borderId="7" xfId="0" applyFont="1" applyBorder="1" applyAlignment="1">
      <alignment horizontal="center" vertical="top"/>
    </xf>
    <xf numFmtId="49" fontId="0" fillId="0" borderId="8" xfId="0" applyNumberFormat="1" applyFont="1" applyBorder="1" applyAlignment="1">
      <alignment horizontal="center" vertical="top"/>
    </xf>
    <xf numFmtId="0" fontId="0" fillId="0" borderId="8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/>
    </xf>
    <xf numFmtId="49" fontId="0" fillId="0" borderId="2" xfId="0" applyNumberFormat="1" applyBorder="1" applyAlignment="1">
      <alignment horizontal="right" vertical="top"/>
    </xf>
    <xf numFmtId="49" fontId="2" fillId="0" borderId="2" xfId="0" applyNumberFormat="1" applyFont="1" applyBorder="1" applyAlignment="1">
      <alignment vertical="top"/>
    </xf>
    <xf numFmtId="0" fontId="0" fillId="0" borderId="2" xfId="0" applyBorder="1" applyAlignment="1">
      <alignment vertical="top"/>
    </xf>
    <xf numFmtId="4" fontId="0" fillId="0" borderId="2" xfId="0" applyNumberFormat="1" applyBorder="1" applyAlignment="1">
      <alignment vertical="top"/>
    </xf>
    <xf numFmtId="4" fontId="0" fillId="0" borderId="3" xfId="0" applyNumberFormat="1" applyBorder="1" applyAlignment="1">
      <alignment vertical="top"/>
    </xf>
    <xf numFmtId="49" fontId="0" fillId="0" borderId="5" xfId="0" applyNumberFormat="1" applyFont="1" applyBorder="1" applyAlignment="1">
      <alignment horizontal="right" vertical="top"/>
    </xf>
    <xf numFmtId="49" fontId="0" fillId="0" borderId="5" xfId="0" applyNumberFormat="1" applyFont="1" applyBorder="1" applyAlignment="1">
      <alignment vertical="top" wrapText="1"/>
    </xf>
    <xf numFmtId="49" fontId="2" fillId="0" borderId="5" xfId="0" applyNumberFormat="1" applyFont="1" applyBorder="1" applyAlignment="1">
      <alignment vertical="top"/>
    </xf>
    <xf numFmtId="0" fontId="0" fillId="0" borderId="5" xfId="0" applyNumberFormat="1" applyFont="1" applyBorder="1" applyAlignment="1">
      <alignment vertical="top" wrapText="1"/>
    </xf>
    <xf numFmtId="0" fontId="0" fillId="0" borderId="10" xfId="0" applyBorder="1"/>
    <xf numFmtId="49" fontId="1" fillId="0" borderId="10" xfId="0" applyNumberFormat="1" applyFont="1" applyFill="1" applyBorder="1" applyAlignment="1">
      <alignment vertical="top" wrapText="1"/>
    </xf>
    <xf numFmtId="0" fontId="0" fillId="0" borderId="10" xfId="0" applyBorder="1" applyAlignment="1">
      <alignment wrapText="1"/>
    </xf>
    <xf numFmtId="0" fontId="0" fillId="0" borderId="0" xfId="0" applyBorder="1"/>
    <xf numFmtId="0" fontId="1" fillId="0" borderId="10" xfId="0" applyFont="1" applyBorder="1"/>
    <xf numFmtId="0" fontId="0" fillId="0" borderId="10" xfId="0" applyFont="1" applyBorder="1" applyAlignment="1">
      <alignment wrapText="1"/>
    </xf>
    <xf numFmtId="0" fontId="1" fillId="0" borderId="0" xfId="0" applyFont="1" applyFill="1" applyBorder="1"/>
    <xf numFmtId="0" fontId="1" fillId="0" borderId="11" xfId="0" applyFont="1" applyBorder="1"/>
    <xf numFmtId="0" fontId="0" fillId="0" borderId="17" xfId="0" applyBorder="1"/>
    <xf numFmtId="0" fontId="0" fillId="0" borderId="18" xfId="0" applyBorder="1"/>
    <xf numFmtId="0" fontId="1" fillId="0" borderId="18" xfId="0" applyFont="1" applyFill="1" applyBorder="1" applyAlignment="1">
      <alignment wrapText="1"/>
    </xf>
    <xf numFmtId="49" fontId="0" fillId="0" borderId="10" xfId="0" applyNumberFormat="1" applyBorder="1" applyAlignment="1">
      <alignment horizontal="right" vertical="top"/>
    </xf>
    <xf numFmtId="0" fontId="0" fillId="0" borderId="10" xfId="0" applyFont="1" applyFill="1" applyBorder="1" applyAlignment="1">
      <alignment wrapText="1"/>
    </xf>
    <xf numFmtId="0" fontId="1" fillId="0" borderId="10" xfId="0" applyFont="1" applyFill="1" applyBorder="1"/>
    <xf numFmtId="0" fontId="0" fillId="0" borderId="19" xfId="0" applyBorder="1"/>
    <xf numFmtId="0" fontId="0" fillId="0" borderId="14" xfId="0" applyBorder="1" applyAlignment="1">
      <alignment horizontal="right" vertical="top"/>
    </xf>
    <xf numFmtId="0" fontId="0" fillId="0" borderId="10" xfId="0" applyBorder="1" applyAlignment="1">
      <alignment horizontal="right" vertical="top"/>
    </xf>
    <xf numFmtId="0" fontId="1" fillId="0" borderId="10" xfId="0" applyFont="1" applyBorder="1" applyAlignment="1">
      <alignment horizontal="right" vertical="top"/>
    </xf>
    <xf numFmtId="0" fontId="0" fillId="0" borderId="10" xfId="0" applyFon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0" fillId="0" borderId="4" xfId="0" applyBorder="1" applyAlignment="1">
      <alignment horizontal="right" vertical="top"/>
    </xf>
    <xf numFmtId="0" fontId="0" fillId="0" borderId="16" xfId="0" applyBorder="1" applyAlignment="1">
      <alignment horizontal="right" vertical="top"/>
    </xf>
    <xf numFmtId="49" fontId="0" fillId="0" borderId="11" xfId="0" applyNumberFormat="1" applyBorder="1" applyAlignment="1">
      <alignment horizontal="right" vertical="top"/>
    </xf>
    <xf numFmtId="0" fontId="0" fillId="0" borderId="17" xfId="0" applyBorder="1" applyAlignment="1">
      <alignment horizontal="right" vertical="top"/>
    </xf>
    <xf numFmtId="0" fontId="0" fillId="0" borderId="18" xfId="0" applyBorder="1" applyAlignment="1">
      <alignment horizontal="right" vertical="top"/>
    </xf>
    <xf numFmtId="0" fontId="0" fillId="0" borderId="5" xfId="0" applyFont="1" applyBorder="1" applyAlignment="1">
      <alignment horizontal="right" vertical="top"/>
    </xf>
    <xf numFmtId="4" fontId="0" fillId="0" borderId="5" xfId="0" applyNumberFormat="1" applyBorder="1" applyAlignment="1">
      <alignment horizontal="right" vertical="top"/>
    </xf>
    <xf numFmtId="0" fontId="0" fillId="0" borderId="5" xfId="0" applyFont="1" applyBorder="1" applyAlignment="1">
      <alignment horizontal="right" vertical="top" wrapText="1"/>
    </xf>
    <xf numFmtId="0" fontId="0" fillId="0" borderId="11" xfId="0" applyBorder="1" applyAlignment="1">
      <alignment horizontal="right" vertical="top"/>
    </xf>
    <xf numFmtId="49" fontId="2" fillId="0" borderId="19" xfId="0" applyNumberFormat="1" applyFont="1" applyBorder="1" applyAlignment="1">
      <alignment vertical="top"/>
    </xf>
    <xf numFmtId="49" fontId="2" fillId="0" borderId="10" xfId="0" applyNumberFormat="1" applyFont="1" applyBorder="1" applyAlignment="1">
      <alignment vertical="top"/>
    </xf>
    <xf numFmtId="0" fontId="0" fillId="0" borderId="19" xfId="0" applyBorder="1" applyAlignment="1">
      <alignment horizontal="right" vertical="top"/>
    </xf>
    <xf numFmtId="44" fontId="1" fillId="0" borderId="0" xfId="0" applyNumberFormat="1" applyFont="1"/>
    <xf numFmtId="0" fontId="3" fillId="0" borderId="0" xfId="0" applyFont="1"/>
    <xf numFmtId="44" fontId="4" fillId="0" borderId="0" xfId="0" applyNumberFormat="1" applyFont="1"/>
    <xf numFmtId="44" fontId="0" fillId="0" borderId="6" xfId="0" applyNumberFormat="1" applyBorder="1" applyAlignment="1">
      <alignment horizontal="right" vertical="top"/>
    </xf>
    <xf numFmtId="44" fontId="2" fillId="0" borderId="6" xfId="0" applyNumberFormat="1" applyFont="1" applyBorder="1" applyAlignment="1">
      <alignment horizontal="right" vertical="top"/>
    </xf>
    <xf numFmtId="44" fontId="0" fillId="0" borderId="6" xfId="0" applyNumberFormat="1" applyBorder="1" applyAlignment="1">
      <alignment horizontal="right" vertical="top" wrapText="1"/>
    </xf>
    <xf numFmtId="44" fontId="1" fillId="0" borderId="6" xfId="0" applyNumberFormat="1" applyFont="1" applyBorder="1" applyAlignment="1">
      <alignment horizontal="right" vertical="top"/>
    </xf>
    <xf numFmtId="44" fontId="0" fillId="0" borderId="15" xfId="0" applyNumberFormat="1" applyBorder="1" applyAlignment="1">
      <alignment horizontal="right" vertical="top"/>
    </xf>
    <xf numFmtId="44" fontId="1" fillId="0" borderId="12" xfId="0" applyNumberFormat="1" applyFont="1" applyBorder="1" applyAlignment="1">
      <alignment horizontal="right" vertical="top"/>
    </xf>
    <xf numFmtId="44" fontId="1" fillId="0" borderId="13" xfId="0" applyNumberFormat="1" applyFont="1" applyBorder="1" applyAlignment="1">
      <alignment horizontal="right" vertical="top"/>
    </xf>
    <xf numFmtId="44" fontId="1" fillId="0" borderId="15" xfId="0" applyNumberFormat="1" applyFont="1" applyBorder="1" applyAlignment="1">
      <alignment horizontal="right" vertical="top"/>
    </xf>
    <xf numFmtId="0" fontId="5" fillId="0" borderId="0" xfId="0" applyFont="1"/>
    <xf numFmtId="0" fontId="1" fillId="0" borderId="11" xfId="0" applyFont="1" applyBorder="1" applyAlignment="1">
      <alignment horizontal="right" vertical="top"/>
    </xf>
    <xf numFmtId="44" fontId="0" fillId="0" borderId="9" xfId="0" applyNumberFormat="1" applyFont="1" applyBorder="1" applyAlignment="1">
      <alignment horizontal="center" vertical="top"/>
    </xf>
    <xf numFmtId="44" fontId="0" fillId="0" borderId="20" xfId="0" applyNumberFormat="1" applyBorder="1"/>
    <xf numFmtId="44" fontId="1" fillId="0" borderId="13" xfId="0" applyNumberFormat="1" applyFont="1" applyBorder="1"/>
    <xf numFmtId="44" fontId="1" fillId="0" borderId="15" xfId="0" applyNumberFormat="1" applyFont="1" applyBorder="1"/>
    <xf numFmtId="0" fontId="6" fillId="0" borderId="0" xfId="0" applyFont="1"/>
    <xf numFmtId="2" fontId="0" fillId="0" borderId="10" xfId="0" applyNumberFormat="1" applyBorder="1" applyAlignment="1">
      <alignment horizontal="right" vertical="top"/>
    </xf>
    <xf numFmtId="0" fontId="0" fillId="0" borderId="10" xfId="0" applyBorder="1" applyAlignment="1">
      <alignment horizontal="left" vertical="top" wrapText="1"/>
    </xf>
    <xf numFmtId="49" fontId="0" fillId="0" borderId="22" xfId="0" applyNumberFormat="1" applyBorder="1" applyAlignment="1">
      <alignment horizontal="right" vertical="top"/>
    </xf>
    <xf numFmtId="0" fontId="0" fillId="0" borderId="22" xfId="0" applyBorder="1" applyAlignment="1">
      <alignment wrapText="1"/>
    </xf>
    <xf numFmtId="0" fontId="0" fillId="0" borderId="22" xfId="0" applyBorder="1" applyAlignment="1">
      <alignment horizontal="right" vertical="top"/>
    </xf>
    <xf numFmtId="0" fontId="0" fillId="0" borderId="10" xfId="0" applyFont="1" applyBorder="1"/>
    <xf numFmtId="0" fontId="7" fillId="0" borderId="0" xfId="1"/>
    <xf numFmtId="0" fontId="0" fillId="0" borderId="21" xfId="0" applyFont="1" applyBorder="1" applyAlignment="1">
      <alignment horizontal="center" vertical="top"/>
    </xf>
    <xf numFmtId="49" fontId="0" fillId="0" borderId="24" xfId="0" applyNumberFormat="1" applyFont="1" applyBorder="1" applyAlignment="1">
      <alignment horizontal="center" vertical="top"/>
    </xf>
    <xf numFmtId="0" fontId="0" fillId="0" borderId="24" xfId="0" applyFont="1" applyBorder="1" applyAlignment="1">
      <alignment horizontal="center" vertical="top"/>
    </xf>
    <xf numFmtId="0" fontId="0" fillId="0" borderId="23" xfId="0" applyFont="1" applyBorder="1" applyAlignment="1">
      <alignment horizontal="center" vertical="top"/>
    </xf>
    <xf numFmtId="49" fontId="0" fillId="0" borderId="25" xfId="0" applyNumberFormat="1" applyFont="1" applyBorder="1" applyAlignment="1">
      <alignment horizontal="right" vertical="top"/>
    </xf>
    <xf numFmtId="49" fontId="2" fillId="0" borderId="25" xfId="0" applyNumberFormat="1" applyFont="1" applyBorder="1" applyAlignment="1">
      <alignment vertical="top"/>
    </xf>
    <xf numFmtId="0" fontId="0" fillId="0" borderId="25" xfId="0" applyFont="1" applyBorder="1" applyAlignment="1">
      <alignment horizontal="right" vertical="top"/>
    </xf>
    <xf numFmtId="4" fontId="0" fillId="0" borderId="25" xfId="0" applyNumberFormat="1" applyBorder="1" applyAlignment="1">
      <alignment horizontal="right" vertical="top"/>
    </xf>
    <xf numFmtId="44" fontId="0" fillId="0" borderId="26" xfId="0" applyNumberFormat="1" applyBorder="1" applyAlignment="1">
      <alignment horizontal="right" vertical="top"/>
    </xf>
    <xf numFmtId="0" fontId="0" fillId="0" borderId="3" xfId="0" applyFont="1" applyBorder="1" applyAlignment="1">
      <alignment horizontal="center" vertical="top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idniky.cz/PDF/OTSKP_2017_III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A3" sqref="A3"/>
    </sheetView>
  </sheetViews>
  <sheetFormatPr defaultRowHeight="15" x14ac:dyDescent="0.25"/>
  <cols>
    <col min="2" max="2" width="28" customWidth="1"/>
    <col min="3" max="3" width="16.140625" customWidth="1"/>
    <col min="4" max="4" width="17.140625" customWidth="1"/>
  </cols>
  <sheetData>
    <row r="1" spans="1:4" ht="21" x14ac:dyDescent="0.35">
      <c r="A1" s="74" t="s">
        <v>65</v>
      </c>
    </row>
    <row r="2" spans="1:4" ht="21.75" customHeight="1" x14ac:dyDescent="0.3">
      <c r="A2" s="68" t="s">
        <v>116</v>
      </c>
    </row>
    <row r="3" spans="1:4" ht="15.75" x14ac:dyDescent="0.25">
      <c r="A3" s="58" t="s">
        <v>48</v>
      </c>
    </row>
    <row r="5" spans="1:4" ht="15.75" x14ac:dyDescent="0.25">
      <c r="A5" s="58" t="s">
        <v>41</v>
      </c>
      <c r="B5" s="58"/>
      <c r="C5" s="58"/>
      <c r="D5" s="59">
        <f>SUM(C9:C10)</f>
        <v>0</v>
      </c>
    </row>
    <row r="6" spans="1:4" ht="15.75" x14ac:dyDescent="0.25">
      <c r="A6" s="58" t="s">
        <v>51</v>
      </c>
      <c r="B6" s="58"/>
      <c r="C6" s="58"/>
      <c r="D6" s="59">
        <f>SUM(D9:D10)</f>
        <v>0</v>
      </c>
    </row>
    <row r="7" spans="1:4" ht="42" customHeight="1" x14ac:dyDescent="0.25">
      <c r="A7" s="58" t="s">
        <v>50</v>
      </c>
    </row>
    <row r="8" spans="1:4" x14ac:dyDescent="0.25">
      <c r="A8" t="s">
        <v>38</v>
      </c>
      <c r="B8" t="s">
        <v>39</v>
      </c>
      <c r="C8" t="s">
        <v>40</v>
      </c>
      <c r="D8" t="s">
        <v>47</v>
      </c>
    </row>
    <row r="9" spans="1:4" x14ac:dyDescent="0.25">
      <c r="A9" t="s">
        <v>42</v>
      </c>
      <c r="B9" t="s">
        <v>26</v>
      </c>
      <c r="C9" s="57">
        <f>'SO100-KOMUNIKACE'!G46</f>
        <v>0</v>
      </c>
      <c r="D9" s="57">
        <f>C9*1.21</f>
        <v>0</v>
      </c>
    </row>
    <row r="10" spans="1:4" x14ac:dyDescent="0.25">
      <c r="A10" t="s">
        <v>43</v>
      </c>
      <c r="B10" t="s">
        <v>44</v>
      </c>
      <c r="C10" s="57">
        <f>'SO300-ODVODNĚNÍ'!G23</f>
        <v>0</v>
      </c>
      <c r="D10" s="57">
        <f t="shared" ref="D10" si="0">C10*1.21</f>
        <v>0</v>
      </c>
    </row>
    <row r="13" spans="1:4" x14ac:dyDescent="0.25">
      <c r="A13" t="s">
        <v>111</v>
      </c>
    </row>
    <row r="14" spans="1:4" x14ac:dyDescent="0.25">
      <c r="A14" t="s">
        <v>52</v>
      </c>
    </row>
    <row r="15" spans="1:4" x14ac:dyDescent="0.25">
      <c r="A15" s="81" t="s">
        <v>110</v>
      </c>
    </row>
  </sheetData>
  <hyperlinks>
    <hyperlink ref="A15" r:id="rId1"/>
  </hyperlinks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activeCell="I7" sqref="I7"/>
    </sheetView>
  </sheetViews>
  <sheetFormatPr defaultRowHeight="15" x14ac:dyDescent="0.25"/>
  <cols>
    <col min="2" max="2" width="9.140625" customWidth="1"/>
    <col min="3" max="3" width="55.140625" customWidth="1"/>
    <col min="4" max="4" width="8.7109375" customWidth="1"/>
    <col min="6" max="6" width="14.85546875" customWidth="1"/>
    <col min="7" max="7" width="15.7109375" customWidth="1"/>
  </cols>
  <sheetData>
    <row r="1" spans="1:7" x14ac:dyDescent="0.25">
      <c r="A1" s="3" t="s">
        <v>0</v>
      </c>
      <c r="B1" s="2"/>
      <c r="C1" s="4" t="s">
        <v>55</v>
      </c>
      <c r="D1" s="1"/>
      <c r="E1" s="1"/>
      <c r="F1" s="1"/>
      <c r="G1" s="1"/>
    </row>
    <row r="2" spans="1:7" ht="15.75" thickBot="1" x14ac:dyDescent="0.3">
      <c r="A2" s="3" t="s">
        <v>1</v>
      </c>
      <c r="B2" s="2"/>
      <c r="C2" s="4" t="s">
        <v>34</v>
      </c>
      <c r="D2" s="1"/>
      <c r="E2" s="1"/>
      <c r="F2" s="1"/>
      <c r="G2" s="1"/>
    </row>
    <row r="3" spans="1:7" x14ac:dyDescent="0.25">
      <c r="A3" s="5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91" t="s">
        <v>7</v>
      </c>
      <c r="G3" s="91"/>
    </row>
    <row r="4" spans="1:7" x14ac:dyDescent="0.25">
      <c r="A4" s="8" t="s">
        <v>8</v>
      </c>
      <c r="B4" s="9" t="s">
        <v>9</v>
      </c>
      <c r="C4" s="9"/>
      <c r="D4" s="10" t="s">
        <v>10</v>
      </c>
      <c r="E4" s="10" t="s">
        <v>11</v>
      </c>
      <c r="F4" s="10" t="s">
        <v>12</v>
      </c>
      <c r="G4" s="11" t="s">
        <v>13</v>
      </c>
    </row>
    <row r="5" spans="1:7" ht="15.75" thickBot="1" x14ac:dyDescent="0.3">
      <c r="A5" s="12">
        <v>1</v>
      </c>
      <c r="B5" s="13" t="s">
        <v>14</v>
      </c>
      <c r="C5" s="13" t="s">
        <v>15</v>
      </c>
      <c r="D5" s="14">
        <v>4</v>
      </c>
      <c r="E5" s="14">
        <v>5</v>
      </c>
      <c r="F5" s="14">
        <v>6</v>
      </c>
      <c r="G5" s="15">
        <v>7</v>
      </c>
    </row>
    <row r="6" spans="1:7" x14ac:dyDescent="0.25">
      <c r="A6" s="44"/>
      <c r="B6" s="16"/>
      <c r="C6" s="17" t="s">
        <v>16</v>
      </c>
      <c r="D6" s="18"/>
      <c r="E6" s="19"/>
      <c r="F6" s="19"/>
      <c r="G6" s="20"/>
    </row>
    <row r="7" spans="1:7" ht="60" x14ac:dyDescent="0.25">
      <c r="A7" s="45">
        <v>1</v>
      </c>
      <c r="B7" s="21" t="s">
        <v>19</v>
      </c>
      <c r="C7" s="22" t="s">
        <v>115</v>
      </c>
      <c r="D7" s="50" t="s">
        <v>20</v>
      </c>
      <c r="E7" s="51">
        <v>1</v>
      </c>
      <c r="F7" s="51"/>
      <c r="G7" s="60">
        <f>E7*F7</f>
        <v>0</v>
      </c>
    </row>
    <row r="8" spans="1:7" ht="60" x14ac:dyDescent="0.25">
      <c r="A8" s="45">
        <f>A7+1</f>
        <v>2</v>
      </c>
      <c r="B8" s="21" t="s">
        <v>21</v>
      </c>
      <c r="C8" s="22" t="s">
        <v>53</v>
      </c>
      <c r="D8" s="50" t="s">
        <v>20</v>
      </c>
      <c r="E8" s="51">
        <v>1</v>
      </c>
      <c r="F8" s="51"/>
      <c r="G8" s="60">
        <f>E8*F8</f>
        <v>0</v>
      </c>
    </row>
    <row r="9" spans="1:7" x14ac:dyDescent="0.25">
      <c r="A9" s="45"/>
      <c r="B9" s="21"/>
      <c r="C9" s="23" t="s">
        <v>16</v>
      </c>
      <c r="D9" s="50"/>
      <c r="E9" s="51"/>
      <c r="F9" s="51"/>
      <c r="G9" s="61">
        <f>SUM(G7:G8)</f>
        <v>0</v>
      </c>
    </row>
    <row r="10" spans="1:7" x14ac:dyDescent="0.25">
      <c r="A10" s="82"/>
      <c r="B10" s="83"/>
      <c r="C10" s="83"/>
      <c r="D10" s="84"/>
      <c r="E10" s="84"/>
      <c r="F10" s="84"/>
      <c r="G10" s="85"/>
    </row>
    <row r="11" spans="1:7" x14ac:dyDescent="0.25">
      <c r="A11" s="40"/>
      <c r="B11" s="86"/>
      <c r="C11" s="87" t="s">
        <v>17</v>
      </c>
      <c r="D11" s="88"/>
      <c r="E11" s="89"/>
      <c r="F11" s="89"/>
      <c r="G11" s="90"/>
    </row>
    <row r="12" spans="1:7" ht="105" customHeight="1" x14ac:dyDescent="0.25">
      <c r="A12" s="45">
        <f>A8+1</f>
        <v>3</v>
      </c>
      <c r="B12" s="21" t="s">
        <v>22</v>
      </c>
      <c r="C12" s="22" t="s">
        <v>66</v>
      </c>
      <c r="D12" s="52" t="s">
        <v>18</v>
      </c>
      <c r="E12" s="51">
        <f>0.35*(1487)+0.25*(712-216)</f>
        <v>644.44999999999993</v>
      </c>
      <c r="F12" s="51"/>
      <c r="G12" s="62">
        <f t="shared" ref="G12:G33" si="0">E12*F12</f>
        <v>0</v>
      </c>
    </row>
    <row r="13" spans="1:7" ht="78" customHeight="1" x14ac:dyDescent="0.25">
      <c r="A13" s="45">
        <f>A12+1</f>
        <v>4</v>
      </c>
      <c r="B13" s="21" t="s">
        <v>54</v>
      </c>
      <c r="C13" s="22" t="s">
        <v>97</v>
      </c>
      <c r="D13" s="52" t="s">
        <v>18</v>
      </c>
      <c r="E13" s="51">
        <f>1487*0.1</f>
        <v>148.70000000000002</v>
      </c>
      <c r="F13" s="51"/>
      <c r="G13" s="62">
        <f t="shared" si="0"/>
        <v>0</v>
      </c>
    </row>
    <row r="14" spans="1:7" ht="75" x14ac:dyDescent="0.25">
      <c r="A14" s="45">
        <f t="shared" ref="A14:A19" si="1">A13+1</f>
        <v>5</v>
      </c>
      <c r="B14" s="21" t="s">
        <v>58</v>
      </c>
      <c r="C14" s="22" t="s">
        <v>67</v>
      </c>
      <c r="D14" s="52" t="s">
        <v>18</v>
      </c>
      <c r="E14" s="51">
        <f>0.25*((94-48)+77+6+8)</f>
        <v>34.25</v>
      </c>
      <c r="F14" s="51"/>
      <c r="G14" s="62">
        <f t="shared" si="0"/>
        <v>0</v>
      </c>
    </row>
    <row r="15" spans="1:7" ht="60" x14ac:dyDescent="0.25">
      <c r="A15" s="45">
        <f t="shared" si="1"/>
        <v>6</v>
      </c>
      <c r="B15" s="21" t="s">
        <v>23</v>
      </c>
      <c r="C15" s="24" t="s">
        <v>68</v>
      </c>
      <c r="D15" s="52" t="s">
        <v>18</v>
      </c>
      <c r="E15" s="51">
        <f>0.2*(292.2+120.4+241.8)</f>
        <v>130.88000000000002</v>
      </c>
      <c r="F15" s="51"/>
      <c r="G15" s="60">
        <f t="shared" si="0"/>
        <v>0</v>
      </c>
    </row>
    <row r="16" spans="1:7" ht="124.5" customHeight="1" x14ac:dyDescent="0.25">
      <c r="A16" s="45">
        <f t="shared" si="1"/>
        <v>7</v>
      </c>
      <c r="B16" s="21" t="s">
        <v>24</v>
      </c>
      <c r="C16" s="22" t="s">
        <v>69</v>
      </c>
      <c r="D16" s="52" t="s">
        <v>25</v>
      </c>
      <c r="E16" s="51">
        <f>846+1040+442</f>
        <v>2328</v>
      </c>
      <c r="F16" s="51"/>
      <c r="G16" s="60">
        <f t="shared" si="0"/>
        <v>0</v>
      </c>
    </row>
    <row r="17" spans="1:7" ht="48" customHeight="1" x14ac:dyDescent="0.25">
      <c r="A17" s="45">
        <f t="shared" si="1"/>
        <v>8</v>
      </c>
      <c r="B17" s="21" t="s">
        <v>107</v>
      </c>
      <c r="C17" s="22" t="s">
        <v>108</v>
      </c>
      <c r="D17" s="52" t="s">
        <v>18</v>
      </c>
      <c r="E17" s="51">
        <v>36.4</v>
      </c>
      <c r="F17" s="51"/>
      <c r="G17" s="60">
        <f t="shared" si="0"/>
        <v>0</v>
      </c>
    </row>
    <row r="18" spans="1:7" ht="45" x14ac:dyDescent="0.25">
      <c r="A18" s="45">
        <f t="shared" si="1"/>
        <v>9</v>
      </c>
      <c r="B18" s="21" t="s">
        <v>59</v>
      </c>
      <c r="C18" s="22" t="s">
        <v>70</v>
      </c>
      <c r="D18" s="52" t="s">
        <v>18</v>
      </c>
      <c r="E18" s="51">
        <f>364*0.1</f>
        <v>36.4</v>
      </c>
      <c r="F18" s="51"/>
      <c r="G18" s="60">
        <f t="shared" si="0"/>
        <v>0</v>
      </c>
    </row>
    <row r="19" spans="1:7" ht="45" x14ac:dyDescent="0.25">
      <c r="A19" s="45">
        <f t="shared" si="1"/>
        <v>10</v>
      </c>
      <c r="B19" s="21" t="s">
        <v>60</v>
      </c>
      <c r="C19" s="22" t="s">
        <v>71</v>
      </c>
      <c r="D19" s="52" t="s">
        <v>25</v>
      </c>
      <c r="E19" s="51">
        <v>364</v>
      </c>
      <c r="F19" s="51"/>
      <c r="G19" s="60">
        <f t="shared" si="0"/>
        <v>0</v>
      </c>
    </row>
    <row r="20" spans="1:7" x14ac:dyDescent="0.25">
      <c r="A20" s="45"/>
      <c r="B20" s="21"/>
      <c r="C20" s="23" t="s">
        <v>17</v>
      </c>
      <c r="D20" s="52"/>
      <c r="E20" s="51"/>
      <c r="F20" s="51"/>
      <c r="G20" s="63">
        <f>SUM(G12:G19)</f>
        <v>0</v>
      </c>
    </row>
    <row r="21" spans="1:7" x14ac:dyDescent="0.25">
      <c r="A21" s="45"/>
      <c r="B21" s="21"/>
      <c r="C21" s="23"/>
      <c r="D21" s="52"/>
      <c r="E21" s="51"/>
      <c r="F21" s="51"/>
      <c r="G21" s="63"/>
    </row>
    <row r="22" spans="1:7" x14ac:dyDescent="0.25">
      <c r="A22" s="40"/>
      <c r="B22" s="41"/>
      <c r="C22" s="26" t="s">
        <v>26</v>
      </c>
      <c r="D22" s="52"/>
      <c r="E22" s="41"/>
      <c r="F22" s="41"/>
      <c r="G22" s="64"/>
    </row>
    <row r="23" spans="1:7" ht="105" x14ac:dyDescent="0.25">
      <c r="A23" s="40">
        <f>A19+1</f>
        <v>11</v>
      </c>
      <c r="B23" s="41">
        <v>56330</v>
      </c>
      <c r="C23" s="27" t="s">
        <v>72</v>
      </c>
      <c r="D23" s="52" t="s">
        <v>27</v>
      </c>
      <c r="E23" s="75">
        <f>846*0.15+1040*0.3+442*0.35</f>
        <v>593.59999999999991</v>
      </c>
      <c r="F23" s="41"/>
      <c r="G23" s="60">
        <f t="shared" si="0"/>
        <v>0</v>
      </c>
    </row>
    <row r="24" spans="1:7" ht="45" x14ac:dyDescent="0.25">
      <c r="A24" s="40">
        <f>A23+1</f>
        <v>12</v>
      </c>
      <c r="B24" s="41" t="s">
        <v>28</v>
      </c>
      <c r="C24" s="27" t="s">
        <v>73</v>
      </c>
      <c r="D24" s="52" t="s">
        <v>27</v>
      </c>
      <c r="E24" s="41">
        <f>1040*0.04</f>
        <v>41.6</v>
      </c>
      <c r="F24" s="41"/>
      <c r="G24" s="60">
        <f t="shared" si="0"/>
        <v>0</v>
      </c>
    </row>
    <row r="25" spans="1:7" ht="54" customHeight="1" x14ac:dyDescent="0.25">
      <c r="A25" s="40">
        <f t="shared" ref="A25:A33" si="2">A24+1</f>
        <v>13</v>
      </c>
      <c r="B25" s="41" t="s">
        <v>74</v>
      </c>
      <c r="C25" s="76" t="s">
        <v>75</v>
      </c>
      <c r="D25" s="52" t="s">
        <v>27</v>
      </c>
      <c r="E25" s="41">
        <f>1040*0.06</f>
        <v>62.4</v>
      </c>
      <c r="F25" s="41"/>
      <c r="G25" s="60">
        <f t="shared" si="0"/>
        <v>0</v>
      </c>
    </row>
    <row r="26" spans="1:7" ht="45" x14ac:dyDescent="0.25">
      <c r="A26" s="40">
        <f t="shared" si="2"/>
        <v>14</v>
      </c>
      <c r="B26" s="36" t="s">
        <v>29</v>
      </c>
      <c r="C26" s="27" t="s">
        <v>76</v>
      </c>
      <c r="D26" s="52" t="s">
        <v>27</v>
      </c>
      <c r="E26" s="41">
        <f>1040*0.05</f>
        <v>52</v>
      </c>
      <c r="F26" s="41"/>
      <c r="G26" s="60">
        <f t="shared" si="0"/>
        <v>0</v>
      </c>
    </row>
    <row r="27" spans="1:7" ht="75" x14ac:dyDescent="0.25">
      <c r="A27" s="40">
        <f t="shared" si="2"/>
        <v>15</v>
      </c>
      <c r="B27" s="36" t="s">
        <v>30</v>
      </c>
      <c r="C27" s="27" t="s">
        <v>77</v>
      </c>
      <c r="D27" s="52" t="s">
        <v>31</v>
      </c>
      <c r="E27" s="41">
        <v>1040</v>
      </c>
      <c r="F27" s="41"/>
      <c r="G27" s="60">
        <f t="shared" si="0"/>
        <v>0</v>
      </c>
    </row>
    <row r="28" spans="1:7" ht="45" x14ac:dyDescent="0.25">
      <c r="A28" s="40">
        <f t="shared" si="2"/>
        <v>16</v>
      </c>
      <c r="B28" s="36" t="s">
        <v>32</v>
      </c>
      <c r="C28" s="27" t="s">
        <v>78</v>
      </c>
      <c r="D28" s="52" t="s">
        <v>31</v>
      </c>
      <c r="E28" s="41">
        <f>1040*2</f>
        <v>2080</v>
      </c>
      <c r="F28" s="41"/>
      <c r="G28" s="60">
        <f t="shared" si="0"/>
        <v>0</v>
      </c>
    </row>
    <row r="29" spans="1:7" ht="75" x14ac:dyDescent="0.25">
      <c r="A29" s="40">
        <f t="shared" si="2"/>
        <v>17</v>
      </c>
      <c r="B29" s="36" t="s">
        <v>79</v>
      </c>
      <c r="C29" s="27" t="s">
        <v>80</v>
      </c>
      <c r="D29" s="52" t="s">
        <v>31</v>
      </c>
      <c r="E29" s="41">
        <v>815</v>
      </c>
      <c r="F29" s="41"/>
      <c r="G29" s="60">
        <f t="shared" si="0"/>
        <v>0</v>
      </c>
    </row>
    <row r="30" spans="1:7" ht="78" customHeight="1" x14ac:dyDescent="0.25">
      <c r="A30" s="40">
        <f t="shared" si="2"/>
        <v>18</v>
      </c>
      <c r="B30" s="36" t="s">
        <v>61</v>
      </c>
      <c r="C30" s="27" t="s">
        <v>81</v>
      </c>
      <c r="D30" s="41" t="s">
        <v>31</v>
      </c>
      <c r="E30" s="41">
        <v>23.6</v>
      </c>
      <c r="F30" s="41"/>
      <c r="G30" s="60">
        <f t="shared" si="0"/>
        <v>0</v>
      </c>
    </row>
    <row r="31" spans="1:7" ht="60" x14ac:dyDescent="0.25">
      <c r="A31" s="40">
        <f t="shared" si="2"/>
        <v>19</v>
      </c>
      <c r="B31" s="36" t="s">
        <v>82</v>
      </c>
      <c r="C31" s="27" t="s">
        <v>83</v>
      </c>
      <c r="D31" s="41" t="s">
        <v>31</v>
      </c>
      <c r="E31" s="41">
        <v>15.5</v>
      </c>
      <c r="F31" s="41"/>
      <c r="G31" s="60">
        <f t="shared" ref="G31" si="3">E31*F31</f>
        <v>0</v>
      </c>
    </row>
    <row r="32" spans="1:7" ht="75" x14ac:dyDescent="0.25">
      <c r="A32" s="40">
        <f t="shared" si="2"/>
        <v>20</v>
      </c>
      <c r="B32" s="36" t="s">
        <v>84</v>
      </c>
      <c r="C32" s="76" t="s">
        <v>85</v>
      </c>
      <c r="D32" s="41" t="s">
        <v>31</v>
      </c>
      <c r="E32" s="41">
        <v>442</v>
      </c>
      <c r="F32" s="41"/>
      <c r="G32" s="60">
        <f t="shared" si="0"/>
        <v>0</v>
      </c>
    </row>
    <row r="33" spans="1:7" ht="75" x14ac:dyDescent="0.25">
      <c r="A33" s="40">
        <f t="shared" si="2"/>
        <v>21</v>
      </c>
      <c r="B33" s="36" t="s">
        <v>49</v>
      </c>
      <c r="C33" s="27" t="s">
        <v>86</v>
      </c>
      <c r="D33" s="41" t="s">
        <v>33</v>
      </c>
      <c r="E33" s="41">
        <f>86+15+66+8+11+127+35</f>
        <v>348</v>
      </c>
      <c r="F33" s="41"/>
      <c r="G33" s="60">
        <f t="shared" si="0"/>
        <v>0</v>
      </c>
    </row>
    <row r="34" spans="1:7" x14ac:dyDescent="0.25">
      <c r="A34" s="40"/>
      <c r="B34" s="36"/>
      <c r="C34" s="26" t="s">
        <v>26</v>
      </c>
      <c r="D34" s="42"/>
      <c r="E34" s="42"/>
      <c r="F34" s="42"/>
      <c r="G34" s="63">
        <f>SUM(G23:G33)</f>
        <v>0</v>
      </c>
    </row>
    <row r="35" spans="1:7" x14ac:dyDescent="0.25">
      <c r="A35" s="40"/>
      <c r="B35" s="36"/>
      <c r="C35" s="29"/>
      <c r="D35" s="42"/>
      <c r="E35" s="42"/>
      <c r="F35" s="42"/>
      <c r="G35" s="63"/>
    </row>
    <row r="36" spans="1:7" x14ac:dyDescent="0.25">
      <c r="A36" s="40"/>
      <c r="B36" s="36"/>
      <c r="C36" s="29" t="s">
        <v>36</v>
      </c>
      <c r="D36" s="41"/>
      <c r="E36" s="41"/>
      <c r="F36" s="41"/>
      <c r="G36" s="60"/>
    </row>
    <row r="37" spans="1:7" ht="90" x14ac:dyDescent="0.25">
      <c r="A37" s="40">
        <f>A33+1</f>
        <v>22</v>
      </c>
      <c r="B37" s="36" t="s">
        <v>106</v>
      </c>
      <c r="C37" s="27" t="s">
        <v>114</v>
      </c>
      <c r="D37" s="41" t="s">
        <v>31</v>
      </c>
      <c r="E37" s="41">
        <f>4.5*8*0.125+6*1.5+4</f>
        <v>17.5</v>
      </c>
      <c r="F37" s="41"/>
      <c r="G37" s="60">
        <f t="shared" ref="G37:G42" si="4">E37*F37</f>
        <v>0</v>
      </c>
    </row>
    <row r="38" spans="1:7" ht="60" x14ac:dyDescent="0.25">
      <c r="A38" s="40">
        <f>A37+1</f>
        <v>23</v>
      </c>
      <c r="B38" s="36" t="s">
        <v>62</v>
      </c>
      <c r="C38" s="27" t="s">
        <v>87</v>
      </c>
      <c r="D38" s="41" t="s">
        <v>56</v>
      </c>
      <c r="E38" s="41">
        <v>2</v>
      </c>
      <c r="F38" s="41"/>
      <c r="G38" s="60">
        <f t="shared" si="4"/>
        <v>0</v>
      </c>
    </row>
    <row r="39" spans="1:7" ht="60" x14ac:dyDescent="0.25">
      <c r="A39" s="40">
        <f t="shared" ref="A39:A44" si="5">A38+1</f>
        <v>24</v>
      </c>
      <c r="B39" s="36" t="s">
        <v>63</v>
      </c>
      <c r="C39" s="27" t="s">
        <v>88</v>
      </c>
      <c r="D39" s="41" t="s">
        <v>56</v>
      </c>
      <c r="E39" s="41">
        <v>2</v>
      </c>
      <c r="F39" s="41"/>
      <c r="G39" s="60">
        <f t="shared" si="4"/>
        <v>0</v>
      </c>
    </row>
    <row r="40" spans="1:7" ht="75" x14ac:dyDescent="0.25">
      <c r="A40" s="40">
        <f t="shared" si="5"/>
        <v>25</v>
      </c>
      <c r="B40" s="36" t="s">
        <v>92</v>
      </c>
      <c r="C40" s="76" t="s">
        <v>89</v>
      </c>
      <c r="D40" s="41" t="s">
        <v>33</v>
      </c>
      <c r="E40" s="41">
        <v>120.4</v>
      </c>
      <c r="F40" s="41"/>
      <c r="G40" s="60">
        <f t="shared" si="4"/>
        <v>0</v>
      </c>
    </row>
    <row r="41" spans="1:7" ht="60" x14ac:dyDescent="0.25">
      <c r="A41" s="40">
        <f t="shared" si="5"/>
        <v>26</v>
      </c>
      <c r="B41" s="36" t="s">
        <v>93</v>
      </c>
      <c r="C41" s="76" t="s">
        <v>94</v>
      </c>
      <c r="D41" s="41" t="s">
        <v>56</v>
      </c>
      <c r="E41" s="41">
        <v>6</v>
      </c>
      <c r="F41" s="41"/>
      <c r="G41" s="60">
        <f t="shared" ref="G41" si="6">E41*F41</f>
        <v>0</v>
      </c>
    </row>
    <row r="42" spans="1:7" ht="60" x14ac:dyDescent="0.25">
      <c r="A42" s="40">
        <f t="shared" si="5"/>
        <v>27</v>
      </c>
      <c r="B42" s="36" t="s">
        <v>90</v>
      </c>
      <c r="C42" s="27" t="s">
        <v>91</v>
      </c>
      <c r="D42" s="41" t="s">
        <v>33</v>
      </c>
      <c r="E42" s="41">
        <v>241.8</v>
      </c>
      <c r="F42" s="41"/>
      <c r="G42" s="60">
        <f t="shared" si="4"/>
        <v>0</v>
      </c>
    </row>
    <row r="43" spans="1:7" ht="45" x14ac:dyDescent="0.25">
      <c r="A43" s="40">
        <f t="shared" si="5"/>
        <v>28</v>
      </c>
      <c r="B43" s="36" t="s">
        <v>95</v>
      </c>
      <c r="C43" s="27" t="s">
        <v>96</v>
      </c>
      <c r="D43" s="41" t="s">
        <v>33</v>
      </c>
      <c r="E43" s="41">
        <v>292.2</v>
      </c>
      <c r="F43" s="41"/>
      <c r="G43" s="60">
        <f t="shared" ref="G43" si="7">E43*F43</f>
        <v>0</v>
      </c>
    </row>
    <row r="44" spans="1:7" x14ac:dyDescent="0.25">
      <c r="A44" s="40">
        <f t="shared" si="5"/>
        <v>29</v>
      </c>
      <c r="B44" s="77" t="s">
        <v>57</v>
      </c>
      <c r="C44" s="78" t="s">
        <v>99</v>
      </c>
      <c r="D44" s="79" t="s">
        <v>33</v>
      </c>
      <c r="E44" s="79">
        <f>12+9+4+12+6+6</f>
        <v>49</v>
      </c>
      <c r="F44" s="79"/>
      <c r="G44" s="60">
        <f t="shared" ref="G44" si="8">E44*F44</f>
        <v>0</v>
      </c>
    </row>
    <row r="45" spans="1:7" ht="15.75" thickBot="1" x14ac:dyDescent="0.3">
      <c r="A45" s="46"/>
      <c r="B45" s="47"/>
      <c r="C45" s="32" t="s">
        <v>36</v>
      </c>
      <c r="D45" s="53"/>
      <c r="E45" s="53"/>
      <c r="F45" s="53"/>
      <c r="G45" s="65">
        <f>SUM(G37:G43)</f>
        <v>0</v>
      </c>
    </row>
    <row r="46" spans="1:7" ht="15.75" thickBot="1" x14ac:dyDescent="0.3">
      <c r="A46" s="48"/>
      <c r="B46" s="49"/>
      <c r="C46" s="35" t="s">
        <v>45</v>
      </c>
      <c r="D46" s="49"/>
      <c r="E46" s="49"/>
      <c r="F46" s="49"/>
      <c r="G46" s="66">
        <f>G9+G20+G34+G45</f>
        <v>0</v>
      </c>
    </row>
    <row r="47" spans="1:7" ht="15.75" thickBot="1" x14ac:dyDescent="0.3">
      <c r="A47" s="33"/>
      <c r="B47" s="34"/>
      <c r="C47" s="35" t="s">
        <v>46</v>
      </c>
      <c r="D47" s="34"/>
      <c r="E47" s="34"/>
      <c r="F47" s="34"/>
      <c r="G47" s="66">
        <f>G46*1.21</f>
        <v>0</v>
      </c>
    </row>
    <row r="52" spans="8:8" x14ac:dyDescent="0.25">
      <c r="H52" s="28"/>
    </row>
    <row r="53" spans="8:8" x14ac:dyDescent="0.25">
      <c r="H53" s="28"/>
    </row>
    <row r="54" spans="8:8" x14ac:dyDescent="0.25">
      <c r="H54" s="28"/>
    </row>
    <row r="55" spans="8:8" x14ac:dyDescent="0.25">
      <c r="H55" s="28"/>
    </row>
    <row r="56" spans="8:8" x14ac:dyDescent="0.25">
      <c r="H56" s="28"/>
    </row>
    <row r="57" spans="8:8" x14ac:dyDescent="0.25">
      <c r="H57" s="28"/>
    </row>
  </sheetData>
  <mergeCells count="1">
    <mergeCell ref="F3:G3"/>
  </mergeCells>
  <pageMargins left="0.7" right="0.7" top="0.78740157499999996" bottom="0.78740157499999996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J12" sqref="J12"/>
    </sheetView>
  </sheetViews>
  <sheetFormatPr defaultRowHeight="15" x14ac:dyDescent="0.25"/>
  <cols>
    <col min="3" max="3" width="55.140625" customWidth="1"/>
    <col min="4" max="4" width="8.7109375" customWidth="1"/>
    <col min="6" max="6" width="14.85546875" customWidth="1"/>
    <col min="7" max="7" width="13.7109375" customWidth="1"/>
  </cols>
  <sheetData>
    <row r="1" spans="1:7" x14ac:dyDescent="0.25">
      <c r="A1" s="3" t="s">
        <v>0</v>
      </c>
      <c r="B1" s="2"/>
      <c r="C1" s="4" t="s">
        <v>55</v>
      </c>
      <c r="D1" s="1"/>
      <c r="E1" s="1"/>
      <c r="F1" s="1"/>
      <c r="G1" s="1"/>
    </row>
    <row r="2" spans="1:7" ht="15.75" thickBot="1" x14ac:dyDescent="0.3">
      <c r="A2" s="3" t="s">
        <v>1</v>
      </c>
      <c r="B2" s="2"/>
      <c r="C2" s="31" t="s">
        <v>37</v>
      </c>
      <c r="D2" s="1"/>
      <c r="E2" s="1"/>
      <c r="F2" s="1"/>
      <c r="G2" s="1"/>
    </row>
    <row r="3" spans="1:7" x14ac:dyDescent="0.25">
      <c r="A3" s="5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91" t="s">
        <v>7</v>
      </c>
      <c r="G3" s="91"/>
    </row>
    <row r="4" spans="1:7" x14ac:dyDescent="0.25">
      <c r="A4" s="8" t="s">
        <v>8</v>
      </c>
      <c r="B4" s="9" t="s">
        <v>9</v>
      </c>
      <c r="C4" s="9"/>
      <c r="D4" s="10" t="s">
        <v>10</v>
      </c>
      <c r="E4" s="10" t="s">
        <v>11</v>
      </c>
      <c r="F4" s="10" t="s">
        <v>12</v>
      </c>
      <c r="G4" s="11" t="s">
        <v>13</v>
      </c>
    </row>
    <row r="5" spans="1:7" ht="15.75" thickBot="1" x14ac:dyDescent="0.3">
      <c r="A5" s="12">
        <v>1</v>
      </c>
      <c r="B5" s="13" t="s">
        <v>14</v>
      </c>
      <c r="C5" s="13" t="s">
        <v>15</v>
      </c>
      <c r="D5" s="14">
        <v>4</v>
      </c>
      <c r="E5" s="14">
        <v>5</v>
      </c>
      <c r="F5" s="14">
        <v>6</v>
      </c>
      <c r="G5" s="70">
        <v>7</v>
      </c>
    </row>
    <row r="6" spans="1:7" x14ac:dyDescent="0.25">
      <c r="A6" s="44"/>
      <c r="B6" s="56"/>
      <c r="C6" s="54" t="s">
        <v>17</v>
      </c>
      <c r="D6" s="39"/>
      <c r="E6" s="39"/>
      <c r="F6" s="39"/>
      <c r="G6" s="71"/>
    </row>
    <row r="7" spans="1:7" ht="46.5" customHeight="1" x14ac:dyDescent="0.25">
      <c r="A7" s="40">
        <v>1</v>
      </c>
      <c r="B7" s="41">
        <v>132932</v>
      </c>
      <c r="C7" s="37" t="s">
        <v>103</v>
      </c>
      <c r="D7" s="41" t="s">
        <v>27</v>
      </c>
      <c r="E7" s="41">
        <f>(70+40+15)*0.4*0.5</f>
        <v>25</v>
      </c>
      <c r="F7" s="41"/>
      <c r="G7" s="64">
        <f t="shared" ref="G7" si="0">E7*F7</f>
        <v>0</v>
      </c>
    </row>
    <row r="8" spans="1:7" x14ac:dyDescent="0.25">
      <c r="A8" s="40"/>
      <c r="B8" s="41"/>
      <c r="C8" s="55" t="s">
        <v>17</v>
      </c>
      <c r="D8" s="41"/>
      <c r="E8" s="41"/>
      <c r="F8" s="41"/>
      <c r="G8" s="67">
        <f>SUM(G7)</f>
        <v>0</v>
      </c>
    </row>
    <row r="9" spans="1:7" x14ac:dyDescent="0.25">
      <c r="A9" s="40"/>
      <c r="B9" s="41"/>
      <c r="C9" s="55"/>
      <c r="D9" s="41"/>
      <c r="E9" s="41"/>
      <c r="F9" s="41"/>
      <c r="G9" s="64"/>
    </row>
    <row r="10" spans="1:7" x14ac:dyDescent="0.25">
      <c r="A10" s="40"/>
      <c r="B10" s="41"/>
      <c r="C10" s="38" t="s">
        <v>35</v>
      </c>
      <c r="D10" s="41"/>
      <c r="E10" s="41"/>
      <c r="F10" s="41"/>
      <c r="G10" s="64"/>
    </row>
    <row r="11" spans="1:7" ht="60" x14ac:dyDescent="0.25">
      <c r="A11" s="40">
        <v>3</v>
      </c>
      <c r="B11" s="41">
        <v>89712</v>
      </c>
      <c r="C11" s="27" t="s">
        <v>100</v>
      </c>
      <c r="D11" s="41" t="s">
        <v>56</v>
      </c>
      <c r="E11" s="41">
        <v>4</v>
      </c>
      <c r="F11" s="41"/>
      <c r="G11" s="64">
        <f t="shared" ref="G11:G16" si="1">E11*F11</f>
        <v>0</v>
      </c>
    </row>
    <row r="12" spans="1:7" ht="30" x14ac:dyDescent="0.25">
      <c r="A12" s="40">
        <f>A11+1</f>
        <v>4</v>
      </c>
      <c r="B12" s="41">
        <v>89921</v>
      </c>
      <c r="C12" s="27" t="s">
        <v>101</v>
      </c>
      <c r="D12" s="41" t="s">
        <v>56</v>
      </c>
      <c r="E12" s="41">
        <v>13</v>
      </c>
      <c r="F12" s="41"/>
      <c r="G12" s="64">
        <f t="shared" si="1"/>
        <v>0</v>
      </c>
    </row>
    <row r="13" spans="1:7" x14ac:dyDescent="0.25">
      <c r="A13" s="40"/>
      <c r="B13" s="41">
        <v>89923</v>
      </c>
      <c r="C13" s="27" t="s">
        <v>98</v>
      </c>
      <c r="D13" s="41" t="s">
        <v>56</v>
      </c>
      <c r="E13" s="41">
        <v>17</v>
      </c>
      <c r="F13" s="41"/>
      <c r="G13" s="64">
        <f t="shared" si="1"/>
        <v>0</v>
      </c>
    </row>
    <row r="14" spans="1:7" ht="30" x14ac:dyDescent="0.25">
      <c r="A14" s="40"/>
      <c r="B14" s="41">
        <v>87433</v>
      </c>
      <c r="C14" s="27" t="s">
        <v>109</v>
      </c>
      <c r="D14" s="41" t="s">
        <v>33</v>
      </c>
      <c r="E14" s="41">
        <f>8+4+3</f>
        <v>15</v>
      </c>
      <c r="F14" s="41"/>
      <c r="G14" s="64">
        <f t="shared" si="1"/>
        <v>0</v>
      </c>
    </row>
    <row r="15" spans="1:7" ht="75" x14ac:dyDescent="0.25">
      <c r="A15" s="40">
        <f>A12+1</f>
        <v>5</v>
      </c>
      <c r="B15" s="41">
        <v>875272</v>
      </c>
      <c r="C15" s="27" t="s">
        <v>102</v>
      </c>
      <c r="D15" s="41" t="s">
        <v>33</v>
      </c>
      <c r="E15" s="41">
        <f>20+11.7</f>
        <v>31.7</v>
      </c>
      <c r="F15" s="41"/>
      <c r="G15" s="64">
        <f t="shared" si="1"/>
        <v>0</v>
      </c>
    </row>
    <row r="16" spans="1:7" ht="45" x14ac:dyDescent="0.25">
      <c r="A16" s="40">
        <f t="shared" ref="A16" si="2">A15+1</f>
        <v>6</v>
      </c>
      <c r="B16" s="41">
        <v>87999</v>
      </c>
      <c r="C16" s="27" t="s">
        <v>105</v>
      </c>
      <c r="D16" s="41" t="s">
        <v>56</v>
      </c>
      <c r="E16" s="41">
        <v>3</v>
      </c>
      <c r="F16" s="41"/>
      <c r="G16" s="64">
        <f t="shared" si="1"/>
        <v>0</v>
      </c>
    </row>
    <row r="17" spans="1:7" x14ac:dyDescent="0.25">
      <c r="A17" s="40"/>
      <c r="B17" s="41"/>
      <c r="C17" s="38" t="s">
        <v>35</v>
      </c>
      <c r="D17" s="25"/>
      <c r="E17" s="25"/>
      <c r="F17" s="25"/>
      <c r="G17" s="73">
        <f>SUM(G11:G16)</f>
        <v>0</v>
      </c>
    </row>
    <row r="18" spans="1:7" x14ac:dyDescent="0.25">
      <c r="A18" s="40"/>
      <c r="B18" s="41"/>
      <c r="C18" s="27"/>
      <c r="D18" s="41"/>
      <c r="E18" s="41"/>
      <c r="F18" s="41"/>
      <c r="G18" s="64"/>
    </row>
    <row r="19" spans="1:7" x14ac:dyDescent="0.25">
      <c r="A19" s="40"/>
      <c r="B19" s="36"/>
      <c r="C19" s="29" t="s">
        <v>36</v>
      </c>
      <c r="D19" s="42"/>
      <c r="E19" s="42"/>
      <c r="F19" s="42"/>
      <c r="G19" s="67"/>
    </row>
    <row r="20" spans="1:7" x14ac:dyDescent="0.25">
      <c r="A20" s="40">
        <v>7</v>
      </c>
      <c r="B20" s="36" t="s">
        <v>112</v>
      </c>
      <c r="C20" s="80" t="s">
        <v>113</v>
      </c>
      <c r="D20" s="41" t="s">
        <v>56</v>
      </c>
      <c r="E20" s="43">
        <v>4</v>
      </c>
      <c r="F20" s="43"/>
      <c r="G20" s="64">
        <f t="shared" ref="G20" si="3">E20*F20</f>
        <v>0</v>
      </c>
    </row>
    <row r="21" spans="1:7" ht="48" customHeight="1" x14ac:dyDescent="0.25">
      <c r="A21" s="40">
        <v>8</v>
      </c>
      <c r="B21" s="36" t="s">
        <v>64</v>
      </c>
      <c r="C21" s="30" t="s">
        <v>104</v>
      </c>
      <c r="D21" s="41" t="s">
        <v>56</v>
      </c>
      <c r="E21" s="43">
        <v>1</v>
      </c>
      <c r="F21" s="43"/>
      <c r="G21" s="64">
        <f t="shared" ref="G21" si="4">E21*F21</f>
        <v>0</v>
      </c>
    </row>
    <row r="22" spans="1:7" ht="21" customHeight="1" thickBot="1" x14ac:dyDescent="0.3">
      <c r="A22" s="46"/>
      <c r="B22" s="47"/>
      <c r="C22" s="32" t="s">
        <v>36</v>
      </c>
      <c r="D22" s="69"/>
      <c r="E22" s="69"/>
      <c r="F22" s="69"/>
      <c r="G22" s="65">
        <f>G21+G20</f>
        <v>0</v>
      </c>
    </row>
    <row r="23" spans="1:7" ht="15.75" thickBot="1" x14ac:dyDescent="0.3">
      <c r="A23" s="33"/>
      <c r="B23" s="34"/>
      <c r="C23" s="35" t="s">
        <v>45</v>
      </c>
      <c r="D23" s="34"/>
      <c r="E23" s="34"/>
      <c r="F23" s="34"/>
      <c r="G23" s="72">
        <f>G8+G17+G22</f>
        <v>0</v>
      </c>
    </row>
    <row r="24" spans="1:7" ht="15.75" thickBot="1" x14ac:dyDescent="0.3">
      <c r="A24" s="33"/>
      <c r="B24" s="34"/>
      <c r="C24" s="35" t="s">
        <v>46</v>
      </c>
      <c r="D24" s="34"/>
      <c r="E24" s="34"/>
      <c r="F24" s="34"/>
      <c r="G24" s="66">
        <f>G23*1.21</f>
        <v>0</v>
      </c>
    </row>
  </sheetData>
  <mergeCells count="1">
    <mergeCell ref="F3:G3"/>
  </mergeCells>
  <pageMargins left="0.7" right="0.7" top="0.78740157499999996" bottom="0.78740157499999996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krycí list</vt:lpstr>
      <vt:lpstr>SO100-KOMUNIKACE</vt:lpstr>
      <vt:lpstr>SO300-ODVODNĚNÍ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carcass</dc:creator>
  <cp:lastModifiedBy>carcass</cp:lastModifiedBy>
  <cp:lastPrinted>2015-07-07T23:41:26Z</cp:lastPrinted>
  <dcterms:created xsi:type="dcterms:W3CDTF">2015-04-17T12:06:55Z</dcterms:created>
  <dcterms:modified xsi:type="dcterms:W3CDTF">2018-02-09T11:11:20Z</dcterms:modified>
</cp:coreProperties>
</file>