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20" activeTab="1"/>
  </bookViews>
  <sheets>
    <sheet name="krycí list" sheetId="1" r:id="rId1"/>
    <sheet name="SO100-KOMUNIKACE" sheetId="2" r:id="rId2"/>
  </sheets>
  <definedNames/>
  <calcPr fullCalcOnLoad="1"/>
</workbook>
</file>

<file path=xl/sharedStrings.xml><?xml version="1.0" encoding="utf-8"?>
<sst xmlns="http://schemas.openxmlformats.org/spreadsheetml/2006/main" count="140" uniqueCount="107">
  <si>
    <t>Stavba :</t>
  </si>
  <si>
    <t>číslo a název SO:</t>
  </si>
  <si>
    <t>Poř.</t>
  </si>
  <si>
    <t>Kód</t>
  </si>
  <si>
    <t>Název položky</t>
  </si>
  <si>
    <t>Měrná</t>
  </si>
  <si>
    <t>Počet</t>
  </si>
  <si>
    <t>CENA</t>
  </si>
  <si>
    <t>č.pol.</t>
  </si>
  <si>
    <t>položky</t>
  </si>
  <si>
    <t>jednotka</t>
  </si>
  <si>
    <t>jednotek</t>
  </si>
  <si>
    <t>jednotková</t>
  </si>
  <si>
    <t>celkem</t>
  </si>
  <si>
    <t>2</t>
  </si>
  <si>
    <t>3</t>
  </si>
  <si>
    <t>Všeobecné konstrukce a práce</t>
  </si>
  <si>
    <t>Zemní práce</t>
  </si>
  <si>
    <t xml:space="preserve">M3        </t>
  </si>
  <si>
    <t>03100</t>
  </si>
  <si>
    <t>KPL</t>
  </si>
  <si>
    <t>ZAŘÍZENÍ STAVENIŠTĚ - ZŘÍZENÍ, PROVOZ, DEMONTÁŽ 
zařízení staveniště, oplocení, výstražné značení
1=1</t>
  </si>
  <si>
    <t xml:space="preserve">03730 </t>
  </si>
  <si>
    <t>173103</t>
  </si>
  <si>
    <t xml:space="preserve">18120 </t>
  </si>
  <si>
    <t xml:space="preserve">M2         </t>
  </si>
  <si>
    <t>Komunikace</t>
  </si>
  <si>
    <t>M3</t>
  </si>
  <si>
    <t>574A03</t>
  </si>
  <si>
    <t>574E06</t>
  </si>
  <si>
    <t>M2</t>
  </si>
  <si>
    <t>582611</t>
  </si>
  <si>
    <t>M</t>
  </si>
  <si>
    <t xml:space="preserve">91721 </t>
  </si>
  <si>
    <t>91722a</t>
  </si>
  <si>
    <t>SO 100 - Komunikace</t>
  </si>
  <si>
    <t>Ostatní konstrukce a práce</t>
  </si>
  <si>
    <t>SO</t>
  </si>
  <si>
    <t>Název objektu</t>
  </si>
  <si>
    <t>Cena bez DPH</t>
  </si>
  <si>
    <t>Celková cena bez DPH</t>
  </si>
  <si>
    <t>SO100</t>
  </si>
  <si>
    <t>Celkem bez DPH</t>
  </si>
  <si>
    <t>Celkem s DPH 21%</t>
  </si>
  <si>
    <t>Cena s DPH 21%</t>
  </si>
  <si>
    <t>Zpracoval : Ing. Jiří Šklíba</t>
  </si>
  <si>
    <t>oceněný rozpočet stavby</t>
  </si>
  <si>
    <t>Soupis objektů stavby :</t>
  </si>
  <si>
    <t>Celková cena s DPH 21%</t>
  </si>
  <si>
    <t>Podrobné specifikace k obsahu jednotlivých položek jsou ke stažení na této adrese :</t>
  </si>
  <si>
    <t>POMOC PRÁCE ZAJIŠŤ NEBO ZŘÍZ OCHRANU INŽENÝRSKÝCH SÍTÍ 
vytyčení a ochrana stávajících inženýrských sítí
1=1</t>
  </si>
  <si>
    <t>582615</t>
  </si>
  <si>
    <t>58261B</t>
  </si>
  <si>
    <t>58261A</t>
  </si>
  <si>
    <t>18230</t>
  </si>
  <si>
    <t>18241</t>
  </si>
  <si>
    <t>12110</t>
  </si>
  <si>
    <t>123932</t>
  </si>
  <si>
    <t>http://www.tridniky.cz/PDF/OTSKP_2015_III.pdf</t>
  </si>
  <si>
    <t>Položky jsou z aktuálního třídníku OTSKP-SPK</t>
  </si>
  <si>
    <t>56330a</t>
  </si>
  <si>
    <t>56330b</t>
  </si>
  <si>
    <t>OPRAVA KOMUNIKACÍ - TEXTILANSKÁ ULICE - CHRASTAVA</t>
  </si>
  <si>
    <t>SEJMUTÍ ORNICE NEBO LESNÍ PŮDY
Sejmutí ornice v místě stávajícího chodníku a její uskladnění pro pozdější použití
skutečné množství bude upřesněno během stavby
319*0,1=31,9</t>
  </si>
  <si>
    <t>ROZPROSTŘENÍ ORNICE V ROVINĚ
rozprostření sejmuté ornice v tl. 100 mm
319*0,1=31,9</t>
  </si>
  <si>
    <t>ZALOŽENÍ TRÁVNÍKU RUČNÍM VÝSEVEM
založení trávníku na plochách s rozprostřenou ornicí
319=319</t>
  </si>
  <si>
    <t>ÚPRAVA PLÁNĚ SE ZHUTNĚNÍM V HORNINĚ TŘ. II 
úprava pláně včetně vyrovnání výškových rozdílů. Míru zhutnění určuje projekt - viz. výkr. C.102. Včetně hutnících zkoušek v počtu 6.
vozovka (konstr. 1): 3062
parkoviste + kontejnery (konstr. 2): 73+34=107
parkoviste  (konstr. 3): 56
chodnik nový  (konstr. 4): 65
chodnik původní (konstr. 5): 216
vjezd původní (konstr. 6): 91
celkem :3062+107+56+6+216+91=3597</t>
  </si>
  <si>
    <t>VOZOVKOVÉ VRSTVY ZE ŠTĚRKODRTI 
parkovací a manipulační plocha, frakce 32-63
56*0,15=8,4</t>
  </si>
  <si>
    <t>ASFALTOVÝ BETON PRO OBRUSNÉ VRSTVY ACO 11 
obrusný kryt asfaltové vozovky na pozemku 855/13
3062*0,04=122,48</t>
  </si>
  <si>
    <t>KRYTY Z BETON DLAŽDIC SE ZÁMKEM ŠEDÝCH TL 60MM DO LOŽE Z KAM 
dlažba obdélník 100/200/60 do lože z drceného kameniva tl. 40 mm,  chodník z beton. dlažby
chodnik novy : 65
chodník původní : 216
celkem : 65+216=281</t>
  </si>
  <si>
    <t>KRYTY Z BETON DLAŽDIC SE ZÁMKEM BAREV TL 80MM DO LOŽE Z KAM 
dlažba obdélník 100/200/80 do lože z drceného kameniva tl. 50 mm,  barva červená
vjezdy : 91=91</t>
  </si>
  <si>
    <t>582612</t>
  </si>
  <si>
    <t>CHODNÍKOVÉ OBRUBY Z BETONOVÝCH OBRUBNÍKŮ 
obrubník 150/250/1000 s nášlapem 10 cm, do bet. lože s opěrkou v tl. min. 10 cm, v místech přejezdu přes chodníky
25,92+3,16+1,51+17,73+38,00+37,54+29,56+4,50+13,00+4,50+39,75+10,17+22,80+21,16+21,68+32,09+17,74+17,09+17,53+37,85+33,92+20,87+17,82+22,06+21,16+21,11+20,36+99,87+20,57+7,81+3,29+8,40+38,23+11,55+7,00+22,66+12,58+1,11+19,89+19,05+1,22+9,44+1,24+21,89+0,5+8,86+1,21+1,06+7,42+20,77+40,65+4,30+17,61+17,85+17,53+1,10+1,10+30,26+7,19+1,50+4,95=1060,24</t>
  </si>
  <si>
    <t>ZÁHONOVÉ OBRUBY Z BETONOVÝCH OBRUBNÍKŮ 
obrubník 50/150/500 s nášlapem 6 cm, do bet. lože s opěrkou v tl. min. 10 cm
8,66+2,50+6,89+5,30+1,50+30,45+42,43+19,74+19,95+19,61+19,53=176,56</t>
  </si>
  <si>
    <t>CHODNÍKOVÉ OBRUBY Z BETONOVÝCH OBRUBNÍKŮ 
obrubník přechodový obrubník 150/150-250/1000 s nášlapem 10 cm, do bet. lože s opěrkou v tl. min. 10 cm, v místech přejezdu přes chodníky
8,01+3,00+3,00+4,00+4,95+5,87+5,51+5,76+6,20+6,95+6,05+6,44+17,24+5,61+6,02+9,63+15,92+5,27+6,67+4,30+3,74+4,51+15,00+4,87+3,74+3,50+3,97+6,94+3,81+5,82+4,23+6,18+3,54+4,18+22,74+6,70+10,50+5,00+5,00+1,00+4,71+12,78+5,18+6,00+4,38+5,22+1,00+6,13+0,72+4,07+1,00=312,56</t>
  </si>
  <si>
    <t>CHODNÍKOVÉ OBRUBY Z BETONOVÝCH OBRUBNÍKŮ 
obrubník 150/150/1000 s nášlapem 10 cm, do bet. lože s opěrkou v tl. min. 10 cm, v místech přejezdu přes chodníky
Levých : 32
Pravých :37
69=69</t>
  </si>
  <si>
    <t>Potrubí</t>
  </si>
  <si>
    <t>KUS</t>
  </si>
  <si>
    <t>Základy</t>
  </si>
  <si>
    <t>28997</t>
  </si>
  <si>
    <t>914111</t>
  </si>
  <si>
    <t>OPLÁŠTĚNÍ (ZPEVNĚNÍ) Z GEOTEXTILIE A GEOMŘÍŽOVIN
netkaná separační a výztužná geotextilie 200g/m2
položka bude použita pouze v případě nedostatečného zhutnění pláně se souhlasem investora, množství bude upřesněno při provádění
3062=3062</t>
  </si>
  <si>
    <t>ZEMNÍ KRAJNICE A DOSYPÁVKY SE ZHUT DO 100% PS 
dosypávky podél betonových obrub ze zeminy vhodné k násypu
(1060+312+69+177)*0,1=161,8</t>
  </si>
  <si>
    <t>DOPRAVNÍ ZNAČKY ZÁKLADNÍ VELIKOSTI OCELOVÉ NEREFLEXNÍ - DOD A MONTÁŽ
1x značka IP 11a</t>
  </si>
  <si>
    <t>91722b</t>
  </si>
  <si>
    <t>91722c</t>
  </si>
  <si>
    <t>CHODNÍKOVÉ OBRUBY Z BETONOVÝCH OBRUBNÍKŮ 
obrubník obloukový 150/250/1000 o poloměru R1 s nášlapem 10 cm, do bet. lože s opěrkou v tl. min. 10 cm,</t>
  </si>
  <si>
    <t>91798</t>
  </si>
  <si>
    <t>ZPOMALOVACÍ PRAHY Z KOVU
demontáž a zpětné osazení zpomalovacího prahu</t>
  </si>
  <si>
    <t>VOZOVKOVÉ VRSTVY ZE ŠTĚRKODRTI 
konstrukční vrstvy zpevněných ploch, frakce 0-63
vozovka : 3062*0,15=459,3
parkoviště dlážděné : 73*0,2=14,6
chodník nový:  65*0,15=9,75
přejízdný chodník : (158+2)*(0,15+0,17)=51,2
vozovka - doplnění konsturkce (odhad) : 50=50
celkem : 459,3+14,6+9,75+51,2+50=584,85</t>
  </si>
  <si>
    <t>56330c</t>
  </si>
  <si>
    <t>VOZOVKOVÉ VRSTVY ZE ŠTĚRKODRTI 
parkovací a manipulační plocha, frakce 0-32
56*0,15=8,4</t>
  </si>
  <si>
    <t>ASFALTOVÝ BETON PRO PODKLADNÍ VRSTVY ACP 16+, 16S 
podkladní a vyrovnánací asfaltová vrstva asfaltové vozovky na pozemku 855/13. Předpokládaná průměrná tl. 70 mm, skutečná tl. a množství bude upřesněno při realizaci
3062*0.07=214,34</t>
  </si>
  <si>
    <t>KRYTY Z BETON DLAŽDIC SE ZÁMKEM ŠEDÝCH TL 80MM DO LOŽE Z KAM 
dlažba obdélník 100/200/80 do lože z drceného kameniva tl. 50 mm,  
parkoviště: 73=73
stání pro kontejnery : 34=34
celkem : 73+34=107</t>
  </si>
  <si>
    <t>11336</t>
  </si>
  <si>
    <t>ODKOP PRO SPOD STAVBU SILNIC A ŽELEZNIC TŘ. III, ODVOZ DO 2KM
výkopek pro konstrukci zpevněných ploch, včetně skládkovného
chodník nový :  65*0,15=9,75
parkovací stání : (73+56)*(0,2)=25,8
stání pro kontejnery : 34*0,2=6,8
odkop pro konstrukční vrstvy vozovky mimo panely (odhadem) : 50=50
celkem : 9,75+25,8+6,8+50=92,35</t>
  </si>
  <si>
    <t>572133</t>
  </si>
  <si>
    <t>572213</t>
  </si>
  <si>
    <t>INFILTRAČNÍ POSTŘIK Z EMULZE DO 1,5KG/M2 
infiltrační postřik 0,6-1,3 kg/m2 mezi stávající podkladní vrstvu vozovky a vrstvu ACP 16+
3062=3062</t>
  </si>
  <si>
    <t>SPOJOVACÍ POSTŘIK Z EMULZE DO 0,5KG/M2
spojovací postřik 0,2-0,3 km/m2 mezi vrstvu ACO 11 a vrstvu ACP 16+
3062=3062</t>
  </si>
  <si>
    <t>KRYTY Z BETON DLAŽDIC SE ZÁMKEM BAREV RELIÉF TL 60MM DO LOŽE Z KAM
dlažba černá s vnímatelným nášlapem - varovné a signální pásy u chodníku, do lože z drceného kameniva tl. 40 mm fr 4/8
11=11</t>
  </si>
  <si>
    <t>KRYTY Z BETON DLAŽDIC SE ZÁMKEM BAREV RELIÉF TL 80MM DO LOŽE Z KAM
dlažba černá  s vnímatelným nášlapem podél přejezdu přes chodník do lože z drceného kameniva tl. 50 mm fr 4/8
25,3=25,3</t>
  </si>
  <si>
    <t>89712</t>
  </si>
  <si>
    <t>VPUSŤ KANALIZAČNÍ ULIČNÍ KOMPLETNÍ Z BETONOVÝCH DÍLCŮ
kompletní výměna šachet stávající kanalizace, včetně odstranění, odvozu a likvidace stáv. vpustí a jejich nahrazení novými monolitickými vpustěmi
16=16</t>
  </si>
  <si>
    <t>ODSTRANĚNÍ PODKLADU VOZOVEK ZE SILNIČNÍCH DÍLCŮ (PANELŮ)
odstranění panelů z podkladní vrstvy vozovky včetně odvozu na skládku 5 km a skládkovné
3062*0,15=459.3</t>
  </si>
  <si>
    <t>FRÉZOVÁNÍ VOZOVEK ASFALTOVÝCH, ODVOZ DO 5KM
frézování vozovek v předpokládané tl. 100 mm, včetně skládkovného
3062*0,1=306.2</t>
  </si>
  <si>
    <t>113724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</si>
</sst>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0" fontId="0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49" fontId="0" fillId="0" borderId="11" xfId="0" applyNumberFormat="1" applyBorder="1" applyAlignment="1">
      <alignment horizontal="right" vertical="top"/>
    </xf>
    <xf numFmtId="49" fontId="2" fillId="0" borderId="11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49" fontId="0" fillId="0" borderId="13" xfId="0" applyNumberFormat="1" applyFont="1" applyBorder="1" applyAlignment="1">
      <alignment horizontal="right" vertical="top"/>
    </xf>
    <xf numFmtId="49" fontId="0" fillId="0" borderId="13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/>
    </xf>
    <xf numFmtId="49" fontId="0" fillId="0" borderId="13" xfId="0" applyNumberFormat="1" applyBorder="1" applyAlignment="1">
      <alignment vertical="top"/>
    </xf>
    <xf numFmtId="0" fontId="0" fillId="0" borderId="13" xfId="0" applyNumberFormat="1" applyFont="1" applyBorder="1" applyAlignment="1">
      <alignment vertical="top" wrapText="1"/>
    </xf>
    <xf numFmtId="49" fontId="1" fillId="0" borderId="19" xfId="0" applyNumberFormat="1" applyFont="1" applyFill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Fill="1" applyBorder="1" applyAlignment="1">
      <alignment wrapText="1"/>
    </xf>
    <xf numFmtId="49" fontId="0" fillId="0" borderId="19" xfId="0" applyNumberFormat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49" fontId="0" fillId="0" borderId="20" xfId="0" applyNumberFormat="1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4" fontId="0" fillId="0" borderId="13" xfId="0" applyNumberFormat="1" applyBorder="1" applyAlignment="1">
      <alignment horizontal="right" vertical="top"/>
    </xf>
    <xf numFmtId="0" fontId="0" fillId="0" borderId="13" xfId="0" applyFont="1" applyBorder="1" applyAlignment="1">
      <alignment horizontal="right" vertical="top" wrapText="1"/>
    </xf>
    <xf numFmtId="4" fontId="0" fillId="0" borderId="13" xfId="0" applyNumberFormat="1" applyBorder="1" applyAlignment="1">
      <alignment horizontal="right" vertical="top" wrapText="1"/>
    </xf>
    <xf numFmtId="0" fontId="0" fillId="0" borderId="20" xfId="0" applyBorder="1" applyAlignment="1">
      <alignment horizontal="right" vertical="top"/>
    </xf>
    <xf numFmtId="44" fontId="1" fillId="0" borderId="0" xfId="0" applyNumberFormat="1" applyFont="1" applyAlignment="1">
      <alignment/>
    </xf>
    <xf numFmtId="0" fontId="3" fillId="0" borderId="0" xfId="0" applyFont="1" applyAlignment="1">
      <alignment/>
    </xf>
    <xf numFmtId="44" fontId="4" fillId="0" borderId="0" xfId="0" applyNumberFormat="1" applyFont="1" applyAlignment="1">
      <alignment/>
    </xf>
    <xf numFmtId="44" fontId="0" fillId="0" borderId="14" xfId="0" applyNumberFormat="1" applyBorder="1" applyAlignment="1">
      <alignment horizontal="right" vertical="top"/>
    </xf>
    <xf numFmtId="44" fontId="2" fillId="0" borderId="14" xfId="0" applyNumberFormat="1" applyFont="1" applyBorder="1" applyAlignment="1">
      <alignment horizontal="right" vertical="top"/>
    </xf>
    <xf numFmtId="44" fontId="0" fillId="0" borderId="14" xfId="0" applyNumberFormat="1" applyBorder="1" applyAlignment="1">
      <alignment horizontal="right" vertical="top" wrapText="1"/>
    </xf>
    <xf numFmtId="44" fontId="1" fillId="0" borderId="14" xfId="0" applyNumberFormat="1" applyFont="1" applyBorder="1" applyAlignment="1">
      <alignment horizontal="right" vertical="top"/>
    </xf>
    <xf numFmtId="44" fontId="0" fillId="0" borderId="25" xfId="0" applyNumberFormat="1" applyBorder="1" applyAlignment="1">
      <alignment horizontal="right" vertical="top"/>
    </xf>
    <xf numFmtId="44" fontId="1" fillId="0" borderId="26" xfId="0" applyNumberFormat="1" applyFont="1" applyBorder="1" applyAlignment="1">
      <alignment horizontal="right" vertical="top"/>
    </xf>
    <xf numFmtId="44" fontId="1" fillId="0" borderId="27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0" fillId="0" borderId="19" xfId="0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36" applyAlignment="1">
      <alignment/>
    </xf>
    <xf numFmtId="0" fontId="0" fillId="0" borderId="23" xfId="0" applyFont="1" applyBorder="1" applyAlignment="1">
      <alignment horizontal="right" vertical="top"/>
    </xf>
    <xf numFmtId="49" fontId="0" fillId="0" borderId="19" xfId="0" applyNumberFormat="1" applyFont="1" applyBorder="1" applyAlignment="1">
      <alignment horizontal="right" vertical="top"/>
    </xf>
    <xf numFmtId="0" fontId="0" fillId="0" borderId="19" xfId="0" applyFont="1" applyBorder="1" applyAlignment="1">
      <alignment horizontal="right" vertical="top"/>
    </xf>
    <xf numFmtId="44" fontId="0" fillId="0" borderId="14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49" fontId="8" fillId="0" borderId="13" xfId="0" applyNumberFormat="1" applyFont="1" applyBorder="1" applyAlignment="1">
      <alignment vertical="top" wrapText="1"/>
    </xf>
    <xf numFmtId="0" fontId="0" fillId="0" borderId="19" xfId="0" applyFont="1" applyBorder="1" applyAlignment="1">
      <alignment wrapText="1"/>
    </xf>
    <xf numFmtId="0" fontId="0" fillId="0" borderId="18" xfId="0" applyFont="1" applyBorder="1" applyAlignment="1">
      <alignment horizontal="center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dniky.cz/PDF/OTSKP_2015_III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28.00390625" style="0" customWidth="1"/>
    <col min="3" max="3" width="17.28125" style="0" customWidth="1"/>
    <col min="4" max="4" width="17.140625" style="0" customWidth="1"/>
  </cols>
  <sheetData>
    <row r="1" ht="21">
      <c r="A1" s="61" t="s">
        <v>62</v>
      </c>
    </row>
    <row r="2" ht="21.75" customHeight="1">
      <c r="A2" s="59" t="s">
        <v>46</v>
      </c>
    </row>
    <row r="3" ht="15.75">
      <c r="A3" s="50" t="s">
        <v>45</v>
      </c>
    </row>
    <row r="5" spans="1:4" ht="15.75">
      <c r="A5" s="50" t="s">
        <v>40</v>
      </c>
      <c r="B5" s="50"/>
      <c r="C5" s="50"/>
      <c r="D5" s="51">
        <f>SUM(C9:C9)</f>
        <v>0</v>
      </c>
    </row>
    <row r="6" spans="1:4" ht="15.75">
      <c r="A6" s="50" t="s">
        <v>48</v>
      </c>
      <c r="B6" s="50"/>
      <c r="C6" s="50"/>
      <c r="D6" s="51">
        <f>SUM(D9:D9)</f>
        <v>0</v>
      </c>
    </row>
    <row r="7" ht="42" customHeight="1">
      <c r="A7" s="50" t="s">
        <v>47</v>
      </c>
    </row>
    <row r="8" spans="1:4" ht="15">
      <c r="A8" t="s">
        <v>37</v>
      </c>
      <c r="B8" t="s">
        <v>38</v>
      </c>
      <c r="C8" t="s">
        <v>39</v>
      </c>
      <c r="D8" t="s">
        <v>44</v>
      </c>
    </row>
    <row r="9" spans="1:4" ht="15">
      <c r="A9" t="s">
        <v>41</v>
      </c>
      <c r="B9" t="s">
        <v>26</v>
      </c>
      <c r="C9" s="49">
        <f>'SO100-KOMUNIKACE'!G54</f>
        <v>0</v>
      </c>
      <c r="D9" s="49">
        <f>C9*1.21</f>
        <v>0</v>
      </c>
    </row>
    <row r="10" ht="15">
      <c r="C10" s="49"/>
    </row>
    <row r="11" ht="15">
      <c r="A11" t="s">
        <v>59</v>
      </c>
    </row>
    <row r="12" ht="15">
      <c r="A12" t="s">
        <v>49</v>
      </c>
    </row>
    <row r="13" ht="15">
      <c r="A13" s="62" t="s">
        <v>58</v>
      </c>
    </row>
  </sheetData>
  <sheetProtection/>
  <hyperlinks>
    <hyperlink ref="A13" r:id="rId1" display="http://www.tridniky.cz/PDF/OTSKP_2015_III.pdf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8">
      <selection activeCell="B13" sqref="B13"/>
    </sheetView>
  </sheetViews>
  <sheetFormatPr defaultColWidth="9.140625" defaultRowHeight="15"/>
  <cols>
    <col min="3" max="3" width="55.140625" style="0" customWidth="1"/>
    <col min="4" max="4" width="8.7109375" style="0" customWidth="1"/>
    <col min="6" max="6" width="14.8515625" style="0" customWidth="1"/>
    <col min="7" max="7" width="15.7109375" style="0" customWidth="1"/>
  </cols>
  <sheetData>
    <row r="1" spans="1:7" ht="15">
      <c r="A1" s="3" t="s">
        <v>0</v>
      </c>
      <c r="B1" s="2"/>
      <c r="C1" s="4" t="s">
        <v>62</v>
      </c>
      <c r="D1" s="1"/>
      <c r="E1" s="1"/>
      <c r="F1" s="1"/>
      <c r="G1" s="1"/>
    </row>
    <row r="2" spans="1:7" ht="15.75" thickBot="1">
      <c r="A2" s="3" t="s">
        <v>1</v>
      </c>
      <c r="B2" s="2"/>
      <c r="C2" s="4" t="s">
        <v>35</v>
      </c>
      <c r="D2" s="1"/>
      <c r="E2" s="1"/>
      <c r="F2" s="1"/>
      <c r="G2" s="1"/>
    </row>
    <row r="3" spans="1:7" ht="1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0" t="s">
        <v>7</v>
      </c>
      <c r="G3" s="70"/>
    </row>
    <row r="4" spans="1:7" ht="1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15">
        <v>7</v>
      </c>
    </row>
    <row r="6" spans="1:7" ht="15">
      <c r="A6" s="38"/>
      <c r="B6" s="16"/>
      <c r="C6" s="17" t="s">
        <v>16</v>
      </c>
      <c r="D6" s="18"/>
      <c r="E6" s="19"/>
      <c r="F6" s="19"/>
      <c r="G6" s="20"/>
    </row>
    <row r="7" spans="1:7" ht="45">
      <c r="A7" s="39">
        <v>1</v>
      </c>
      <c r="B7" s="21" t="s">
        <v>19</v>
      </c>
      <c r="C7" s="22" t="s">
        <v>21</v>
      </c>
      <c r="D7" s="44" t="s">
        <v>20</v>
      </c>
      <c r="E7" s="45">
        <v>1</v>
      </c>
      <c r="F7" s="45"/>
      <c r="G7" s="52">
        <f>E7*F7</f>
        <v>0</v>
      </c>
    </row>
    <row r="8" spans="1:7" ht="60">
      <c r="A8" s="39">
        <f>A7+1</f>
        <v>2</v>
      </c>
      <c r="B8" s="21" t="s">
        <v>22</v>
      </c>
      <c r="C8" s="22" t="s">
        <v>50</v>
      </c>
      <c r="D8" s="44" t="s">
        <v>20</v>
      </c>
      <c r="E8" s="45">
        <v>1</v>
      </c>
      <c r="F8" s="45"/>
      <c r="G8" s="52">
        <f>E8*F8</f>
        <v>0</v>
      </c>
    </row>
    <row r="9" spans="1:7" ht="15">
      <c r="A9" s="39"/>
      <c r="B9" s="21"/>
      <c r="C9" s="23" t="s">
        <v>16</v>
      </c>
      <c r="D9" s="44"/>
      <c r="E9" s="45"/>
      <c r="F9" s="45"/>
      <c r="G9" s="53">
        <f>SUM(G7:G8)</f>
        <v>0</v>
      </c>
    </row>
    <row r="10" spans="1:7" ht="15">
      <c r="A10" s="39"/>
      <c r="B10" s="21"/>
      <c r="C10" s="24"/>
      <c r="D10" s="44"/>
      <c r="E10" s="45"/>
      <c r="F10" s="45"/>
      <c r="G10" s="52"/>
    </row>
    <row r="11" spans="1:7" ht="15">
      <c r="A11" s="39"/>
      <c r="B11" s="21"/>
      <c r="C11" s="23" t="s">
        <v>17</v>
      </c>
      <c r="D11" s="44"/>
      <c r="E11" s="45"/>
      <c r="F11" s="45"/>
      <c r="G11" s="52"/>
    </row>
    <row r="12" spans="1:7" ht="70.5" customHeight="1">
      <c r="A12" s="39">
        <f>A8+1</f>
        <v>3</v>
      </c>
      <c r="B12" s="21" t="s">
        <v>94</v>
      </c>
      <c r="C12" s="68" t="s">
        <v>104</v>
      </c>
      <c r="D12" s="46" t="s">
        <v>18</v>
      </c>
      <c r="E12" s="45">
        <f>3062*0.15</f>
        <v>459.3</v>
      </c>
      <c r="F12" s="45"/>
      <c r="G12" s="54">
        <f aca="true" t="shared" si="0" ref="G12:G28">E12*F12</f>
        <v>0</v>
      </c>
    </row>
    <row r="13" spans="1:7" ht="51">
      <c r="A13" s="39">
        <f aca="true" t="shared" si="1" ref="A13:A19">A12+1</f>
        <v>4</v>
      </c>
      <c r="B13" s="21" t="s">
        <v>106</v>
      </c>
      <c r="C13" s="68" t="s">
        <v>105</v>
      </c>
      <c r="D13" s="46" t="s">
        <v>18</v>
      </c>
      <c r="E13" s="45">
        <f>3062*0.1</f>
        <v>306.2</v>
      </c>
      <c r="F13" s="45"/>
      <c r="G13" s="54">
        <f t="shared" si="0"/>
        <v>0</v>
      </c>
    </row>
    <row r="14" spans="1:7" ht="75">
      <c r="A14" s="39">
        <f t="shared" si="1"/>
        <v>5</v>
      </c>
      <c r="B14" s="21" t="s">
        <v>56</v>
      </c>
      <c r="C14" s="22" t="s">
        <v>63</v>
      </c>
      <c r="D14" s="46" t="s">
        <v>18</v>
      </c>
      <c r="E14" s="47">
        <f>319*0.1</f>
        <v>31.900000000000002</v>
      </c>
      <c r="F14" s="47"/>
      <c r="G14" s="54">
        <f t="shared" si="0"/>
        <v>0</v>
      </c>
    </row>
    <row r="15" spans="1:7" ht="154.5" customHeight="1">
      <c r="A15" s="39">
        <f t="shared" si="1"/>
        <v>6</v>
      </c>
      <c r="B15" s="21" t="s">
        <v>57</v>
      </c>
      <c r="C15" s="22" t="s">
        <v>95</v>
      </c>
      <c r="D15" s="46" t="s">
        <v>18</v>
      </c>
      <c r="E15" s="45">
        <f>9.75+25.8+6.8+50</f>
        <v>92.35</v>
      </c>
      <c r="F15" s="45"/>
      <c r="G15" s="54">
        <f t="shared" si="0"/>
        <v>0</v>
      </c>
    </row>
    <row r="16" spans="1:7" ht="45">
      <c r="A16" s="39">
        <f t="shared" si="1"/>
        <v>7</v>
      </c>
      <c r="B16" s="21" t="s">
        <v>54</v>
      </c>
      <c r="C16" s="22" t="s">
        <v>64</v>
      </c>
      <c r="D16" s="46" t="s">
        <v>18</v>
      </c>
      <c r="E16" s="47">
        <f>319*0.1</f>
        <v>31.900000000000002</v>
      </c>
      <c r="F16" s="45"/>
      <c r="G16" s="52">
        <f t="shared" si="0"/>
        <v>0</v>
      </c>
    </row>
    <row r="17" spans="1:7" ht="45">
      <c r="A17" s="39">
        <f t="shared" si="1"/>
        <v>8</v>
      </c>
      <c r="B17" s="21" t="s">
        <v>55</v>
      </c>
      <c r="C17" s="22" t="s">
        <v>65</v>
      </c>
      <c r="D17" s="46" t="s">
        <v>25</v>
      </c>
      <c r="E17" s="45">
        <v>319</v>
      </c>
      <c r="F17" s="45"/>
      <c r="G17" s="52">
        <f t="shared" si="0"/>
        <v>0</v>
      </c>
    </row>
    <row r="18" spans="1:7" ht="60">
      <c r="A18" s="39">
        <f t="shared" si="1"/>
        <v>9</v>
      </c>
      <c r="B18" s="21" t="s">
        <v>23</v>
      </c>
      <c r="C18" s="25" t="s">
        <v>82</v>
      </c>
      <c r="D18" s="46" t="s">
        <v>18</v>
      </c>
      <c r="E18" s="45">
        <f>(1060+312+69+177)*0.1</f>
        <v>161.8</v>
      </c>
      <c r="F18" s="45"/>
      <c r="G18" s="52">
        <f t="shared" si="0"/>
        <v>0</v>
      </c>
    </row>
    <row r="19" spans="1:7" ht="15">
      <c r="A19" s="39">
        <f t="shared" si="1"/>
        <v>10</v>
      </c>
      <c r="B19" s="21" t="s">
        <v>24</v>
      </c>
      <c r="C19" s="22" t="s">
        <v>66</v>
      </c>
      <c r="D19" s="46" t="s">
        <v>25</v>
      </c>
      <c r="E19" s="45">
        <f>3062+107+56+65+216+91</f>
        <v>3597</v>
      </c>
      <c r="F19" s="45"/>
      <c r="G19" s="52">
        <f t="shared" si="0"/>
        <v>0</v>
      </c>
    </row>
    <row r="20" spans="1:7" ht="15">
      <c r="A20" s="39"/>
      <c r="B20" s="21"/>
      <c r="C20" s="23" t="s">
        <v>17</v>
      </c>
      <c r="D20" s="46"/>
      <c r="E20" s="45"/>
      <c r="F20" s="45"/>
      <c r="G20" s="55">
        <f>SUM(G12:G19)</f>
        <v>0</v>
      </c>
    </row>
    <row r="21" spans="1:7" ht="15">
      <c r="A21" s="39"/>
      <c r="B21" s="21"/>
      <c r="C21" s="23"/>
      <c r="D21" s="46"/>
      <c r="E21" s="45"/>
      <c r="F21" s="45"/>
      <c r="G21" s="55"/>
    </row>
    <row r="22" spans="1:7" ht="15">
      <c r="A22" s="39"/>
      <c r="B22" s="21"/>
      <c r="C22" s="23" t="s">
        <v>78</v>
      </c>
      <c r="D22" s="46"/>
      <c r="E22" s="45"/>
      <c r="F22" s="45"/>
      <c r="G22" s="55"/>
    </row>
    <row r="23" spans="1:7" ht="76.5">
      <c r="A23" s="67">
        <f>A19+1</f>
        <v>11</v>
      </c>
      <c r="B23" s="21" t="s">
        <v>79</v>
      </c>
      <c r="C23" s="68" t="s">
        <v>81</v>
      </c>
      <c r="D23" s="46" t="s">
        <v>32</v>
      </c>
      <c r="E23" s="45">
        <f>3062</f>
        <v>3062</v>
      </c>
      <c r="F23" s="45"/>
      <c r="G23" s="52">
        <f t="shared" si="0"/>
        <v>0</v>
      </c>
    </row>
    <row r="24" spans="1:7" ht="15">
      <c r="A24" s="39"/>
      <c r="B24" s="21"/>
      <c r="C24" s="23" t="s">
        <v>78</v>
      </c>
      <c r="D24" s="46"/>
      <c r="E24" s="45"/>
      <c r="F24" s="45"/>
      <c r="G24" s="55">
        <f>SUM(G23)</f>
        <v>0</v>
      </c>
    </row>
    <row r="25" spans="1:7" ht="15">
      <c r="A25" s="39"/>
      <c r="B25" s="21"/>
      <c r="C25" s="22"/>
      <c r="D25" s="46"/>
      <c r="E25" s="45"/>
      <c r="F25" s="45"/>
      <c r="G25" s="52"/>
    </row>
    <row r="26" spans="1:7" ht="15">
      <c r="A26" s="35"/>
      <c r="B26" s="36"/>
      <c r="C26" s="26" t="s">
        <v>26</v>
      </c>
      <c r="D26" s="46"/>
      <c r="E26" s="36"/>
      <c r="F26" s="36"/>
      <c r="G26" s="56"/>
    </row>
    <row r="27" spans="1:7" ht="120">
      <c r="A27" s="35">
        <f>A23+1</f>
        <v>12</v>
      </c>
      <c r="B27" s="36" t="s">
        <v>60</v>
      </c>
      <c r="C27" s="27" t="s">
        <v>89</v>
      </c>
      <c r="D27" s="46" t="s">
        <v>27</v>
      </c>
      <c r="E27" s="36">
        <f>459.3+14.6+9.75+51.2+(50)</f>
        <v>584.85</v>
      </c>
      <c r="F27" s="36"/>
      <c r="G27" s="52">
        <f t="shared" si="0"/>
        <v>0</v>
      </c>
    </row>
    <row r="28" spans="1:7" ht="45">
      <c r="A28" s="35">
        <f aca="true" t="shared" si="2" ref="A28:A38">A27+1</f>
        <v>13</v>
      </c>
      <c r="B28" s="36" t="s">
        <v>61</v>
      </c>
      <c r="C28" s="27" t="s">
        <v>67</v>
      </c>
      <c r="D28" s="46" t="s">
        <v>27</v>
      </c>
      <c r="E28" s="36">
        <f>56*0.15</f>
        <v>8.4</v>
      </c>
      <c r="F28" s="36"/>
      <c r="G28" s="52">
        <f t="shared" si="0"/>
        <v>0</v>
      </c>
    </row>
    <row r="29" spans="1:7" ht="45">
      <c r="A29" s="35">
        <f t="shared" si="2"/>
        <v>14</v>
      </c>
      <c r="B29" s="36" t="s">
        <v>90</v>
      </c>
      <c r="C29" s="27" t="s">
        <v>91</v>
      </c>
      <c r="D29" s="46" t="s">
        <v>27</v>
      </c>
      <c r="E29" s="36">
        <f>56*0.15</f>
        <v>8.4</v>
      </c>
      <c r="F29" s="36"/>
      <c r="G29" s="52">
        <f aca="true" t="shared" si="3" ref="G29:G38">E29*F29</f>
        <v>0</v>
      </c>
    </row>
    <row r="30" spans="1:7" ht="45">
      <c r="A30" s="35">
        <f t="shared" si="2"/>
        <v>15</v>
      </c>
      <c r="B30" s="36" t="s">
        <v>28</v>
      </c>
      <c r="C30" s="27" t="s">
        <v>68</v>
      </c>
      <c r="D30" s="46" t="s">
        <v>27</v>
      </c>
      <c r="E30" s="36">
        <f>3062*0.04</f>
        <v>122.48</v>
      </c>
      <c r="F30" s="36"/>
      <c r="G30" s="52">
        <f t="shared" si="3"/>
        <v>0</v>
      </c>
    </row>
    <row r="31" spans="1:7" ht="75">
      <c r="A31" s="35">
        <f t="shared" si="2"/>
        <v>16</v>
      </c>
      <c r="B31" s="34" t="s">
        <v>29</v>
      </c>
      <c r="C31" s="27" t="s">
        <v>92</v>
      </c>
      <c r="D31" s="46" t="s">
        <v>27</v>
      </c>
      <c r="E31" s="36">
        <f>3062*0.07</f>
        <v>214.34000000000003</v>
      </c>
      <c r="F31" s="36"/>
      <c r="G31" s="52">
        <f t="shared" si="3"/>
        <v>0</v>
      </c>
    </row>
    <row r="32" spans="1:7" ht="60">
      <c r="A32" s="35">
        <f t="shared" si="2"/>
        <v>17</v>
      </c>
      <c r="B32" s="34" t="s">
        <v>96</v>
      </c>
      <c r="C32" s="27" t="s">
        <v>98</v>
      </c>
      <c r="D32" s="46" t="s">
        <v>30</v>
      </c>
      <c r="E32" s="36">
        <f>3062</f>
        <v>3062</v>
      </c>
      <c r="F32" s="36"/>
      <c r="G32" s="52">
        <f>E32*F32</f>
        <v>0</v>
      </c>
    </row>
    <row r="33" spans="1:7" ht="60">
      <c r="A33" s="35">
        <f t="shared" si="2"/>
        <v>18</v>
      </c>
      <c r="B33" s="34" t="s">
        <v>97</v>
      </c>
      <c r="C33" s="27" t="s">
        <v>99</v>
      </c>
      <c r="D33" s="46" t="s">
        <v>30</v>
      </c>
      <c r="E33" s="36">
        <f>3062</f>
        <v>3062</v>
      </c>
      <c r="F33" s="36"/>
      <c r="G33" s="52">
        <f t="shared" si="3"/>
        <v>0</v>
      </c>
    </row>
    <row r="34" spans="1:7" ht="105">
      <c r="A34" s="35">
        <f t="shared" si="2"/>
        <v>19</v>
      </c>
      <c r="B34" s="34" t="s">
        <v>31</v>
      </c>
      <c r="C34" s="27" t="s">
        <v>69</v>
      </c>
      <c r="D34" s="46" t="s">
        <v>30</v>
      </c>
      <c r="E34" s="36">
        <f>216+65</f>
        <v>281</v>
      </c>
      <c r="F34" s="36"/>
      <c r="G34" s="52">
        <f t="shared" si="3"/>
        <v>0</v>
      </c>
    </row>
    <row r="35" spans="1:7" ht="111" customHeight="1">
      <c r="A35" s="35">
        <f t="shared" si="2"/>
        <v>20</v>
      </c>
      <c r="B35" s="34" t="s">
        <v>71</v>
      </c>
      <c r="C35" s="60" t="s">
        <v>93</v>
      </c>
      <c r="D35" s="46" t="s">
        <v>30</v>
      </c>
      <c r="E35" s="36">
        <f>73+34</f>
        <v>107</v>
      </c>
      <c r="F35" s="36"/>
      <c r="G35" s="52">
        <f>E35*F35</f>
        <v>0</v>
      </c>
    </row>
    <row r="36" spans="1:7" ht="84" customHeight="1">
      <c r="A36" s="35">
        <f t="shared" si="2"/>
        <v>21</v>
      </c>
      <c r="B36" s="34" t="s">
        <v>51</v>
      </c>
      <c r="C36" s="60" t="s">
        <v>70</v>
      </c>
      <c r="D36" s="46" t="s">
        <v>30</v>
      </c>
      <c r="E36" s="36">
        <v>91</v>
      </c>
      <c r="F36" s="36"/>
      <c r="G36" s="52">
        <f t="shared" si="3"/>
        <v>0</v>
      </c>
    </row>
    <row r="37" spans="1:7" ht="77.25" customHeight="1">
      <c r="A37" s="35">
        <f t="shared" si="2"/>
        <v>22</v>
      </c>
      <c r="B37" s="34" t="s">
        <v>53</v>
      </c>
      <c r="C37" s="60" t="s">
        <v>100</v>
      </c>
      <c r="D37" s="46" t="s">
        <v>30</v>
      </c>
      <c r="E37" s="36">
        <v>11</v>
      </c>
      <c r="F37" s="36"/>
      <c r="G37" s="52">
        <f t="shared" si="3"/>
        <v>0</v>
      </c>
    </row>
    <row r="38" spans="1:7" ht="75">
      <c r="A38" s="35">
        <f t="shared" si="2"/>
        <v>23</v>
      </c>
      <c r="B38" s="34" t="s">
        <v>52</v>
      </c>
      <c r="C38" s="60" t="s">
        <v>101</v>
      </c>
      <c r="D38" s="46" t="s">
        <v>30</v>
      </c>
      <c r="E38" s="36">
        <v>25.3</v>
      </c>
      <c r="F38" s="36"/>
      <c r="G38" s="52">
        <f t="shared" si="3"/>
        <v>0</v>
      </c>
    </row>
    <row r="39" spans="1:7" ht="15">
      <c r="A39" s="35"/>
      <c r="B39" s="34"/>
      <c r="C39" s="26" t="s">
        <v>26</v>
      </c>
      <c r="D39" s="37"/>
      <c r="E39" s="37"/>
      <c r="F39" s="37"/>
      <c r="G39" s="55">
        <f>SUM(G27:G38)</f>
        <v>0</v>
      </c>
    </row>
    <row r="40" spans="1:7" ht="15">
      <c r="A40" s="35"/>
      <c r="B40" s="34"/>
      <c r="C40" s="26"/>
      <c r="D40" s="37"/>
      <c r="E40" s="37"/>
      <c r="F40" s="37"/>
      <c r="G40" s="55"/>
    </row>
    <row r="41" spans="1:7" ht="15">
      <c r="A41" s="35"/>
      <c r="B41" s="34"/>
      <c r="C41" s="29" t="s">
        <v>76</v>
      </c>
      <c r="D41" s="37"/>
      <c r="E41" s="37"/>
      <c r="F41" s="37"/>
      <c r="G41" s="55"/>
    </row>
    <row r="42" spans="1:7" ht="90">
      <c r="A42" s="63">
        <f>A38+1</f>
        <v>24</v>
      </c>
      <c r="B42" s="64" t="s">
        <v>102</v>
      </c>
      <c r="C42" s="69" t="s">
        <v>103</v>
      </c>
      <c r="D42" s="65" t="s">
        <v>77</v>
      </c>
      <c r="E42" s="65">
        <v>16</v>
      </c>
      <c r="F42" s="65"/>
      <c r="G42" s="66">
        <f>E42*F42</f>
        <v>0</v>
      </c>
    </row>
    <row r="43" spans="1:7" ht="15">
      <c r="A43" s="35"/>
      <c r="B43" s="34"/>
      <c r="C43" s="29" t="s">
        <v>76</v>
      </c>
      <c r="D43" s="37"/>
      <c r="E43" s="37"/>
      <c r="F43" s="37"/>
      <c r="G43" s="55">
        <f>SUM(G42:G42)</f>
        <v>0</v>
      </c>
    </row>
    <row r="44" spans="1:7" ht="15">
      <c r="A44" s="35"/>
      <c r="B44" s="34"/>
      <c r="C44" s="29"/>
      <c r="D44" s="36"/>
      <c r="E44" s="36"/>
      <c r="F44" s="36"/>
      <c r="G44" s="52"/>
    </row>
    <row r="45" spans="1:8" ht="15">
      <c r="A45" s="35"/>
      <c r="B45" s="34"/>
      <c r="C45" s="29" t="s">
        <v>36</v>
      </c>
      <c r="D45" s="36"/>
      <c r="E45" s="36"/>
      <c r="F45" s="36"/>
      <c r="G45" s="52"/>
      <c r="H45" s="28"/>
    </row>
    <row r="46" spans="1:8" ht="45">
      <c r="A46" s="35">
        <f>A42+1</f>
        <v>25</v>
      </c>
      <c r="B46" s="34" t="s">
        <v>80</v>
      </c>
      <c r="C46" s="27" t="s">
        <v>83</v>
      </c>
      <c r="D46" s="65" t="s">
        <v>77</v>
      </c>
      <c r="E46" s="65">
        <v>1</v>
      </c>
      <c r="F46" s="65"/>
      <c r="G46" s="66">
        <f aca="true" t="shared" si="4" ref="G46:G52">E46*F46</f>
        <v>0</v>
      </c>
      <c r="H46" s="28"/>
    </row>
    <row r="47" spans="1:7" ht="138" customHeight="1">
      <c r="A47" s="35">
        <f aca="true" t="shared" si="5" ref="A47:A52">A46+1</f>
        <v>26</v>
      </c>
      <c r="B47" s="34" t="s">
        <v>34</v>
      </c>
      <c r="C47" s="27" t="s">
        <v>72</v>
      </c>
      <c r="D47" s="36" t="s">
        <v>32</v>
      </c>
      <c r="E47" s="36">
        <f>25.92+3.16+1.51+17.73+38+37.54+29.56+4.5+13+4.5+39.75+10.17+22.8+21.16+21.68+32.09+17.74+17.09+17.53+37.85+33.92+20.87+17.82+22.06+21.16+21.11+20.36+99.87+20.57+7.81+3.29+8.4+38.23+11.55+7+22.66+12.58+1.11+19.89+19.05+1.22+9.44+1.24+21.89+0.5+8.86+1.21+1.06+7.42+20.77+40.65+4.3+17.61+17.85+17.53+1.1+1.1+30.26+7.19+1.5+4.95</f>
        <v>1060.2400000000002</v>
      </c>
      <c r="F47" s="36"/>
      <c r="G47" s="52">
        <f t="shared" si="4"/>
        <v>0</v>
      </c>
    </row>
    <row r="48" spans="1:7" ht="135">
      <c r="A48" s="35">
        <f t="shared" si="5"/>
        <v>27</v>
      </c>
      <c r="B48" s="34" t="s">
        <v>84</v>
      </c>
      <c r="C48" s="27" t="s">
        <v>74</v>
      </c>
      <c r="D48" s="36" t="s">
        <v>32</v>
      </c>
      <c r="E48" s="36">
        <f>8.01+3+3+4+4.95+5.87+5.51+5.76+6.2+6.95+6.05+6.44+17.24+5.61+6.02+9.63+15.92+5.27+6.67+4.3+3.74+4.51+15+4.87+3.74+3.5+3.97+6.94+3.81+5.82+4.23+6.18+3.54+4.18+22.74+6.7+10.5+5+5+1+4.71+12.78+5.18+6+4.38+5.22+1+6.13+0.72+4.07+1</f>
        <v>312.56</v>
      </c>
      <c r="F48" s="36"/>
      <c r="G48" s="52">
        <f t="shared" si="4"/>
        <v>0</v>
      </c>
    </row>
    <row r="49" spans="1:7" ht="90">
      <c r="A49" s="35">
        <f t="shared" si="5"/>
        <v>28</v>
      </c>
      <c r="B49" s="34" t="s">
        <v>85</v>
      </c>
      <c r="C49" s="27" t="s">
        <v>75</v>
      </c>
      <c r="D49" s="36" t="s">
        <v>32</v>
      </c>
      <c r="E49" s="36">
        <v>69</v>
      </c>
      <c r="F49" s="36"/>
      <c r="G49" s="52">
        <f t="shared" si="4"/>
        <v>0</v>
      </c>
    </row>
    <row r="50" spans="1:7" ht="45">
      <c r="A50" s="35">
        <f t="shared" si="5"/>
        <v>29</v>
      </c>
      <c r="B50" s="34" t="s">
        <v>85</v>
      </c>
      <c r="C50" s="27" t="s">
        <v>86</v>
      </c>
      <c r="D50" s="36" t="s">
        <v>77</v>
      </c>
      <c r="E50" s="36">
        <v>6</v>
      </c>
      <c r="F50" s="36"/>
      <c r="G50" s="52">
        <f t="shared" si="4"/>
        <v>0</v>
      </c>
    </row>
    <row r="51" spans="1:7" ht="75">
      <c r="A51" s="35">
        <f t="shared" si="5"/>
        <v>30</v>
      </c>
      <c r="B51" s="34" t="s">
        <v>33</v>
      </c>
      <c r="C51" s="27" t="s">
        <v>73</v>
      </c>
      <c r="D51" s="36" t="s">
        <v>32</v>
      </c>
      <c r="E51" s="1">
        <f>8.66+2.5+6.89+5.3+1.5+30.45+42.43+19.74+19.95+19.61+19.53</f>
        <v>176.55999999999997</v>
      </c>
      <c r="F51" s="36"/>
      <c r="G51" s="52">
        <f t="shared" si="4"/>
        <v>0</v>
      </c>
    </row>
    <row r="52" spans="1:7" ht="30">
      <c r="A52" s="35">
        <f t="shared" si="5"/>
        <v>31</v>
      </c>
      <c r="B52" s="34" t="s">
        <v>87</v>
      </c>
      <c r="C52" s="27" t="s">
        <v>88</v>
      </c>
      <c r="D52" s="36" t="s">
        <v>77</v>
      </c>
      <c r="E52" s="36">
        <v>1</v>
      </c>
      <c r="F52" s="36"/>
      <c r="G52" s="52">
        <f t="shared" si="4"/>
        <v>0</v>
      </c>
    </row>
    <row r="53" spans="1:7" ht="15.75" thickBot="1">
      <c r="A53" s="40"/>
      <c r="B53" s="41"/>
      <c r="C53" s="30" t="s">
        <v>36</v>
      </c>
      <c r="D53" s="48"/>
      <c r="E53" s="48"/>
      <c r="F53" s="48"/>
      <c r="G53" s="57">
        <f>SUM(G46:G52)</f>
        <v>0</v>
      </c>
    </row>
    <row r="54" spans="1:7" ht="15.75" thickBot="1">
      <c r="A54" s="42"/>
      <c r="B54" s="43"/>
      <c r="C54" s="33" t="s">
        <v>42</v>
      </c>
      <c r="D54" s="43"/>
      <c r="E54" s="43"/>
      <c r="F54" s="43"/>
      <c r="G54" s="58">
        <f>G53+G43+G39+G20+G9+G24</f>
        <v>0</v>
      </c>
    </row>
    <row r="55" spans="1:7" ht="15.75" thickBot="1">
      <c r="A55" s="31"/>
      <c r="B55" s="32"/>
      <c r="C55" s="33" t="s">
        <v>43</v>
      </c>
      <c r="D55" s="32"/>
      <c r="E55" s="32"/>
      <c r="F55" s="32"/>
      <c r="G55" s="58">
        <f>G54*1.21</f>
        <v>0</v>
      </c>
    </row>
  </sheetData>
  <sheetProtection/>
  <mergeCells count="1">
    <mergeCell ref="F3:G3"/>
  </mergeCells>
  <printOptions/>
  <pageMargins left="0.7" right="0.7" top="0.787401575" bottom="0.7874015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carcass</dc:creator>
  <cp:keywords/>
  <dc:description/>
  <cp:lastModifiedBy>kata</cp:lastModifiedBy>
  <cp:lastPrinted>2017-01-16T14:54:41Z</cp:lastPrinted>
  <dcterms:created xsi:type="dcterms:W3CDTF">2015-04-17T12:06:55Z</dcterms:created>
  <dcterms:modified xsi:type="dcterms:W3CDTF">2017-12-27T13:21:55Z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